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881E3AD4-5256-4C43-82DB-8098706810D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14" i="1" l="1"/>
  <c r="F15" i="1" s="1"/>
  <c r="F23" i="2"/>
  <c r="F19" i="2"/>
  <c r="F24" i="2" s="1"/>
  <c r="F20" i="2"/>
  <c r="F12" i="2"/>
  <c r="F16" i="2"/>
  <c r="F13" i="2"/>
  <c r="F20" i="1"/>
  <c r="F16" i="1"/>
  <c r="F18" i="1"/>
  <c r="F9" i="2"/>
  <c r="F42" i="1"/>
  <c r="F37" i="1"/>
  <c r="F39" i="1"/>
  <c r="F38" i="1"/>
  <c r="F17" i="1"/>
  <c r="F36" i="1"/>
  <c r="F31" i="1"/>
  <c r="F27" i="1"/>
  <c r="F28" i="1"/>
  <c r="F10" i="1"/>
  <c r="F6" i="1"/>
  <c r="J23" i="2"/>
  <c r="J22" i="2"/>
  <c r="I23" i="2"/>
  <c r="I22" i="2"/>
  <c r="H23" i="2"/>
  <c r="H22" i="2"/>
  <c r="G23" i="2"/>
  <c r="G22" i="2"/>
  <c r="J20" i="2"/>
  <c r="I20" i="2"/>
  <c r="H20" i="2"/>
  <c r="G20" i="2"/>
  <c r="J18" i="2"/>
  <c r="I18" i="2"/>
  <c r="H18" i="2"/>
  <c r="G18" i="2"/>
  <c r="J16" i="2"/>
  <c r="J15" i="2"/>
  <c r="I16" i="2"/>
  <c r="I15" i="2"/>
  <c r="H16" i="2"/>
  <c r="H15" i="2"/>
  <c r="G16" i="2"/>
  <c r="G15" i="2"/>
  <c r="J12" i="2"/>
  <c r="I12" i="2"/>
  <c r="H12" i="2"/>
  <c r="G12" i="2"/>
  <c r="J10" i="2"/>
  <c r="J9" i="2"/>
  <c r="I10" i="2"/>
  <c r="I9" i="2"/>
  <c r="H10" i="2"/>
  <c r="H9" i="2"/>
  <c r="G10" i="2"/>
  <c r="G9" i="2"/>
  <c r="F8" i="2"/>
  <c r="F6" i="2"/>
  <c r="J8" i="2"/>
  <c r="I8" i="2"/>
  <c r="H8" i="2"/>
  <c r="G8" i="2"/>
  <c r="J7" i="2"/>
  <c r="I7" i="2"/>
  <c r="H7" i="2"/>
  <c r="G7" i="2"/>
  <c r="J6" i="2"/>
  <c r="I6" i="2"/>
  <c r="H6" i="2"/>
  <c r="G6" i="2"/>
  <c r="J21" i="1"/>
  <c r="J20" i="1"/>
  <c r="I21" i="1"/>
  <c r="I20" i="1"/>
  <c r="H21" i="1"/>
  <c r="H20" i="1"/>
  <c r="G21" i="1"/>
  <c r="G20" i="1"/>
  <c r="J42" i="1"/>
  <c r="J41" i="1"/>
  <c r="I42" i="1"/>
  <c r="I41" i="1"/>
  <c r="H42" i="1"/>
  <c r="H43" i="1" s="1"/>
  <c r="H41" i="1"/>
  <c r="G42" i="1"/>
  <c r="G41" i="1"/>
  <c r="J39" i="1"/>
  <c r="I39" i="1"/>
  <c r="I43" i="1" s="1"/>
  <c r="H39" i="1"/>
  <c r="G39" i="1"/>
  <c r="G43" i="1" s="1"/>
  <c r="J37" i="1"/>
  <c r="I37" i="1"/>
  <c r="H37" i="1"/>
  <c r="G37" i="1"/>
  <c r="J43" i="1"/>
  <c r="J34" i="1"/>
  <c r="I34" i="1"/>
  <c r="H34" i="1"/>
  <c r="G34" i="1"/>
  <c r="J35" i="1"/>
  <c r="I35" i="1"/>
  <c r="H35" i="1"/>
  <c r="G35" i="1"/>
  <c r="F35" i="1"/>
  <c r="J31" i="1"/>
  <c r="J30" i="1"/>
  <c r="I31" i="1"/>
  <c r="I30" i="1"/>
  <c r="H31" i="1"/>
  <c r="H30" i="1"/>
  <c r="G31" i="1"/>
  <c r="G30" i="1"/>
  <c r="J27" i="1"/>
  <c r="I27" i="1"/>
  <c r="I32" i="1" s="1"/>
  <c r="H27" i="1"/>
  <c r="G27" i="1"/>
  <c r="G32" i="1" s="1"/>
  <c r="J29" i="1"/>
  <c r="I29" i="1"/>
  <c r="H29" i="1"/>
  <c r="G29" i="1"/>
  <c r="F29" i="1"/>
  <c r="J28" i="1"/>
  <c r="J32" i="1" s="1"/>
  <c r="I28" i="1"/>
  <c r="H28" i="1"/>
  <c r="G28" i="1"/>
  <c r="J14" i="1"/>
  <c r="I14" i="1"/>
  <c r="H14" i="1"/>
  <c r="G14" i="1"/>
  <c r="J13" i="1"/>
  <c r="I13" i="1"/>
  <c r="H13" i="1"/>
  <c r="G13" i="1"/>
  <c r="J6" i="1"/>
  <c r="I6" i="1"/>
  <c r="H6" i="1"/>
  <c r="G6" i="1"/>
  <c r="J8" i="1"/>
  <c r="I8" i="1"/>
  <c r="H8" i="1"/>
  <c r="G8" i="1"/>
  <c r="J9" i="1"/>
  <c r="I9" i="1"/>
  <c r="H9" i="1"/>
  <c r="G9" i="1"/>
  <c r="J10" i="1"/>
  <c r="I10" i="1"/>
  <c r="H10" i="1"/>
  <c r="G10" i="1"/>
  <c r="J7" i="1"/>
  <c r="I7" i="1"/>
  <c r="H7" i="1"/>
  <c r="G7" i="1"/>
  <c r="F17" i="2" l="1"/>
  <c r="H32" i="1"/>
  <c r="F22" i="1"/>
  <c r="I11" i="2"/>
  <c r="G11" i="2"/>
  <c r="F11" i="2"/>
  <c r="H11" i="2"/>
  <c r="J11" i="2"/>
  <c r="F43" i="1"/>
  <c r="F32" i="1"/>
  <c r="H36" i="1" l="1"/>
  <c r="J36" i="1"/>
  <c r="I36" i="1"/>
  <c r="G36" i="1"/>
  <c r="F8" i="1"/>
  <c r="J24" i="2" l="1"/>
  <c r="H11" i="1"/>
  <c r="G11" i="1"/>
  <c r="G24" i="2" l="1"/>
  <c r="I24" i="2"/>
  <c r="H24" i="2"/>
  <c r="G15" i="1" l="1"/>
  <c r="J11" i="1"/>
  <c r="G22" i="1" l="1"/>
  <c r="F11" i="1"/>
  <c r="I11" i="1"/>
  <c r="J22" i="1"/>
  <c r="I22" i="1"/>
  <c r="H22" i="1"/>
  <c r="J15" i="1"/>
  <c r="I15" i="1"/>
  <c r="H15" i="1"/>
  <c r="H17" i="2" l="1"/>
  <c r="I17" i="2"/>
  <c r="J17" i="2"/>
  <c r="G17" i="2"/>
</calcChain>
</file>

<file path=xl/sharedStrings.xml><?xml version="1.0" encoding="utf-8"?>
<sst xmlns="http://schemas.openxmlformats.org/spreadsheetml/2006/main" count="185" uniqueCount="67">
  <si>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</si>
  <si>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</si>
  <si>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</si>
  <si>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</si>
  <si>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</si>
  <si>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</si>
  <si>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</si>
  <si>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</si>
  <si>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</si>
  <si>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</si>
  <si>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</si>
  <si>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</si>
  <si>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</si>
  <si>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</si>
  <si>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</si>
  <si>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</si>
  <si>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</si>
  <si>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</si>
  <si>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</si>
  <si>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</si>
  <si>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</si>
  <si>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</si>
  <si>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</si>
  <si>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</si>
  <si>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</si>
  <si>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</si>
  <si>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</si>
  <si>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</si>
  <si>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</si>
  <si>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</si>
  <si>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</si>
  <si>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</si>
  <si>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</si>
  <si>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</si>
  <si>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</si>
  <si>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</si>
  <si>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</si>
  <si>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</si>
  <si>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</si>
  <si>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</si>
  <si>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</si>
  <si>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</si>
  <si>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</si>
  <si>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</si>
  <si>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</si>
  <si>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</si>
  <si>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</si>
  <si>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Суп "Волна" с мясом птицы</t>
  </si>
  <si>
    <t>Жаркое по-домашнему</t>
  </si>
  <si>
    <t>Компот из кураги</t>
  </si>
  <si>
    <t>32</t>
  </si>
  <si>
    <t>31</t>
  </si>
  <si>
    <t>Огурец соленый</t>
  </si>
  <si>
    <t>30</t>
  </si>
  <si>
    <t>40</t>
  </si>
  <si>
    <t>150/50</t>
  </si>
  <si>
    <t>140/40</t>
  </si>
  <si>
    <t>МБОУ Зыковская СОШ</t>
  </si>
  <si>
    <t>Каша пшенная молочная жидкая</t>
  </si>
  <si>
    <t>250/10</t>
  </si>
  <si>
    <t>41</t>
  </si>
  <si>
    <t>80</t>
  </si>
  <si>
    <t>28</t>
  </si>
  <si>
    <t>27</t>
  </si>
  <si>
    <t>255/5</t>
  </si>
  <si>
    <t>36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</si>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</sst>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4"/>
  <sheetViews>
    <sheetView topLeftCell="A25" zoomScale="110" zoomScaleNormal="110" workbookViewId="0">
      <selection activeCell="F31" sqref="F3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2" t="s">
        <v>57</v>
      </c>
      <c r="C1" s="103"/>
      <c r="D1" s="104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4">
        <v>43</v>
      </c>
      <c r="D4" s="55" t="s">
        <v>58</v>
      </c>
      <c r="E4" s="47" t="s">
        <v>37</v>
      </c>
      <c r="F4" s="79">
        <v>14.03</v>
      </c>
      <c r="G4" s="5">
        <v>43.26</v>
      </c>
      <c r="H4" s="5">
        <v>5.64</v>
      </c>
      <c r="I4" s="5">
        <v>7.5</v>
      </c>
      <c r="J4" s="6">
        <v>33.94</v>
      </c>
    </row>
    <row r="5" spans="1:10" ht="15.6" x14ac:dyDescent="0.3">
      <c r="A5" s="7"/>
      <c r="B5" s="32" t="s">
        <v>12</v>
      </c>
      <c r="C5" s="85">
        <v>36</v>
      </c>
      <c r="D5" s="86" t="s">
        <v>42</v>
      </c>
      <c r="E5" s="87" t="s">
        <v>37</v>
      </c>
      <c r="F5" s="88">
        <v>11.16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41</v>
      </c>
      <c r="E6" s="48">
        <v>12</v>
      </c>
      <c r="F6" s="76">
        <f>7.56*12/12</f>
        <v>7.56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v>7.36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31</v>
      </c>
      <c r="F9" s="76">
        <v>1.36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6" x14ac:dyDescent="0.3">
      <c r="A10" s="7"/>
      <c r="B10" s="64"/>
      <c r="C10" s="56" t="s">
        <v>22</v>
      </c>
      <c r="D10" s="57" t="s">
        <v>43</v>
      </c>
      <c r="E10" s="48">
        <v>32</v>
      </c>
      <c r="F10" s="76">
        <f>86.25*0.032</f>
        <v>2.7600000000000002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48.584799999999994</v>
      </c>
      <c r="G11" s="74">
        <f>SUM(G4:G10)</f>
        <v>507.62</v>
      </c>
      <c r="H11" s="74">
        <f>SUM(H4:H10)</f>
        <v>18.333666666666666</v>
      </c>
      <c r="I11" s="74">
        <f>SUM(I4:I10)</f>
        <v>31.616000000000003</v>
      </c>
      <c r="J11" s="74">
        <f>SUM(J4:J10)</f>
        <v>74.018166666666659</v>
      </c>
    </row>
    <row r="12" spans="1:10" ht="15.6" x14ac:dyDescent="0.3">
      <c r="A12" s="3" t="s">
        <v>24</v>
      </c>
      <c r="B12" s="4"/>
      <c r="C12" s="58">
        <v>30</v>
      </c>
      <c r="D12" s="59" t="s">
        <v>44</v>
      </c>
      <c r="E12" s="49">
        <v>200</v>
      </c>
      <c r="F12" s="79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6" x14ac:dyDescent="0.3">
      <c r="A13" s="7"/>
      <c r="B13" s="98"/>
      <c r="C13" s="99">
        <v>65</v>
      </c>
      <c r="D13" s="100" t="s">
        <v>45</v>
      </c>
      <c r="E13" s="101">
        <v>120</v>
      </c>
      <c r="F13" s="88">
        <v>15.38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6" x14ac:dyDescent="0.3">
      <c r="A14" s="7"/>
      <c r="B14" s="11"/>
      <c r="C14" s="60" t="s">
        <v>22</v>
      </c>
      <c r="D14" s="61" t="s">
        <v>40</v>
      </c>
      <c r="E14" s="50" t="s">
        <v>46</v>
      </c>
      <c r="F14" s="76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2" thickBot="1" x14ac:dyDescent="0.35">
      <c r="A15" s="65"/>
      <c r="B15" s="42"/>
      <c r="C15" s="66"/>
      <c r="D15" s="67"/>
      <c r="E15" s="68"/>
      <c r="F15" s="81">
        <f>SUM(F12:F14)</f>
        <v>36.440160000000006</v>
      </c>
      <c r="G15" s="77">
        <f>SUM(G12:G14)</f>
        <v>505.476</v>
      </c>
      <c r="H15" s="77">
        <f t="shared" ref="H15:J15" si="0">SUM(H12:H14)</f>
        <v>14.463200000000001</v>
      </c>
      <c r="I15" s="77">
        <f t="shared" si="0"/>
        <v>10.677999999999999</v>
      </c>
      <c r="J15" s="78">
        <f t="shared" si="0"/>
        <v>87.623199999999997</v>
      </c>
    </row>
    <row r="16" spans="1:10" ht="15.6" x14ac:dyDescent="0.3">
      <c r="A16" s="3" t="s">
        <v>13</v>
      </c>
      <c r="B16" s="4" t="s">
        <v>14</v>
      </c>
      <c r="C16" s="58">
        <v>21</v>
      </c>
      <c r="D16" s="59" t="s">
        <v>34</v>
      </c>
      <c r="E16" s="47" t="s">
        <v>54</v>
      </c>
      <c r="F16" s="79">
        <f>8.99*50/60</f>
        <v>7.4916666666666663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28.8" x14ac:dyDescent="0.3">
      <c r="A17" s="7"/>
      <c r="B17" s="8" t="s">
        <v>15</v>
      </c>
      <c r="C17" s="60">
        <v>73</v>
      </c>
      <c r="D17" s="61" t="s">
        <v>47</v>
      </c>
      <c r="E17" s="50" t="s">
        <v>59</v>
      </c>
      <c r="F17" s="76">
        <f>11.35*250/250+3.67</f>
        <v>15.02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6" x14ac:dyDescent="0.3">
      <c r="A18" s="7"/>
      <c r="B18" s="8" t="s">
        <v>16</v>
      </c>
      <c r="C18" s="60">
        <v>66</v>
      </c>
      <c r="D18" s="61" t="s">
        <v>48</v>
      </c>
      <c r="E18" s="50" t="s">
        <v>56</v>
      </c>
      <c r="F18" s="76">
        <f>10.08*140/150+36.35*40/50</f>
        <v>38.488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6" x14ac:dyDescent="0.3">
      <c r="A19" s="7"/>
      <c r="B19" s="8" t="s">
        <v>25</v>
      </c>
      <c r="C19" s="60">
        <v>74</v>
      </c>
      <c r="D19" s="61" t="s">
        <v>49</v>
      </c>
      <c r="E19" s="50">
        <v>200</v>
      </c>
      <c r="F19" s="76">
        <v>8.6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0" t="s">
        <v>22</v>
      </c>
      <c r="D20" s="61" t="s">
        <v>26</v>
      </c>
      <c r="E20" s="50" t="s">
        <v>50</v>
      </c>
      <c r="F20" s="76">
        <f>58.5*0.032</f>
        <v>1.8720000000000001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6" x14ac:dyDescent="0.3">
      <c r="A21" s="7"/>
      <c r="B21" s="15" t="s">
        <v>17</v>
      </c>
      <c r="C21" s="62" t="s">
        <v>22</v>
      </c>
      <c r="D21" s="63" t="s">
        <v>23</v>
      </c>
      <c r="E21" s="51" t="s">
        <v>51</v>
      </c>
      <c r="F21" s="82">
        <v>1.41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2" thickBot="1" x14ac:dyDescent="0.35">
      <c r="A22" s="41"/>
      <c r="B22" s="42"/>
      <c r="C22" s="43"/>
      <c r="D22" s="43"/>
      <c r="E22" s="53"/>
      <c r="F22" s="83">
        <f>SUM(F16:F21)</f>
        <v>72.881666666666661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 ht="16.2" thickBot="1" x14ac:dyDescent="0.35">
      <c r="B23" s="2" t="s">
        <v>29</v>
      </c>
      <c r="E23" s="52"/>
      <c r="F23" s="52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46" t="s">
        <v>21</v>
      </c>
      <c r="F24" s="46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11</v>
      </c>
      <c r="C25" s="54">
        <v>43</v>
      </c>
      <c r="D25" s="55" t="s">
        <v>58</v>
      </c>
      <c r="E25" s="47" t="s">
        <v>37</v>
      </c>
      <c r="F25" s="79">
        <v>14.03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6" x14ac:dyDescent="0.3">
      <c r="A26" s="7"/>
      <c r="B26" s="32" t="s">
        <v>12</v>
      </c>
      <c r="C26" s="85">
        <v>36</v>
      </c>
      <c r="D26" s="86" t="s">
        <v>42</v>
      </c>
      <c r="E26" s="87" t="s">
        <v>37</v>
      </c>
      <c r="F26" s="88">
        <v>11.16</v>
      </c>
      <c r="G26" s="14">
        <v>117</v>
      </c>
      <c r="H26" s="14">
        <v>4.45</v>
      </c>
      <c r="I26" s="14">
        <v>3.6</v>
      </c>
      <c r="J26" s="40">
        <v>16.149999999999999</v>
      </c>
    </row>
    <row r="27" spans="1:10" ht="15.6" x14ac:dyDescent="0.3">
      <c r="A27" s="7"/>
      <c r="B27" s="95" t="s">
        <v>36</v>
      </c>
      <c r="C27" s="56">
        <v>6</v>
      </c>
      <c r="D27" s="57" t="s">
        <v>41</v>
      </c>
      <c r="E27" s="48">
        <v>24</v>
      </c>
      <c r="F27" s="76">
        <f>9.3*24/15</f>
        <v>14.88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6" x14ac:dyDescent="0.3">
      <c r="A28" s="7"/>
      <c r="B28" s="97"/>
      <c r="C28" s="56">
        <v>3</v>
      </c>
      <c r="D28" s="57" t="s">
        <v>35</v>
      </c>
      <c r="E28" s="48">
        <v>10</v>
      </c>
      <c r="F28" s="76">
        <f>7.36</f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6" x14ac:dyDescent="0.3">
      <c r="A29" s="7"/>
      <c r="B29" s="96"/>
      <c r="C29" s="84" t="s">
        <v>22</v>
      </c>
      <c r="D29" s="57" t="s">
        <v>38</v>
      </c>
      <c r="E29" s="48">
        <v>38</v>
      </c>
      <c r="F29" s="76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6" x14ac:dyDescent="0.3">
      <c r="A30" s="7"/>
      <c r="B30" s="34" t="s">
        <v>18</v>
      </c>
      <c r="C30" s="56" t="s">
        <v>22</v>
      </c>
      <c r="D30" s="57" t="s">
        <v>23</v>
      </c>
      <c r="E30" s="48">
        <v>35</v>
      </c>
      <c r="F30" s="76">
        <v>1.6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6" x14ac:dyDescent="0.3">
      <c r="A31" s="7"/>
      <c r="B31" s="64"/>
      <c r="C31" s="56" t="s">
        <v>22</v>
      </c>
      <c r="D31" s="57" t="s">
        <v>43</v>
      </c>
      <c r="E31" s="48">
        <v>36</v>
      </c>
      <c r="F31" s="76">
        <f>86.25*0.036</f>
        <v>3.105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2" thickBot="1" x14ac:dyDescent="0.35">
      <c r="A32" s="69"/>
      <c r="B32" s="70"/>
      <c r="C32" s="71"/>
      <c r="D32" s="72"/>
      <c r="E32" s="73"/>
      <c r="F32" s="80">
        <f>SUM(F25:F31)</f>
        <v>56.489799999999995</v>
      </c>
      <c r="G32" s="74">
        <f>SUM(G25:G31)</f>
        <v>594.74</v>
      </c>
      <c r="H32" s="74">
        <f>SUM(H25:H31)</f>
        <v>21.273</v>
      </c>
      <c r="I32" s="74">
        <f>SUM(I25:I31)</f>
        <v>34.076999999999998</v>
      </c>
      <c r="J32" s="74">
        <f>SUM(J25:J31)</f>
        <v>86.155499999999989</v>
      </c>
    </row>
    <row r="33" spans="1:13" ht="15.6" x14ac:dyDescent="0.3">
      <c r="A33" s="3" t="s">
        <v>24</v>
      </c>
      <c r="B33" s="4"/>
      <c r="C33" s="58">
        <v>30</v>
      </c>
      <c r="D33" s="59" t="s">
        <v>44</v>
      </c>
      <c r="E33" s="49">
        <v>200</v>
      </c>
      <c r="F33" s="79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6" x14ac:dyDescent="0.3">
      <c r="A34" s="7"/>
      <c r="B34" s="98"/>
      <c r="C34" s="99">
        <v>65</v>
      </c>
      <c r="D34" s="100" t="s">
        <v>45</v>
      </c>
      <c r="E34" s="101">
        <v>160</v>
      </c>
      <c r="F34" s="88">
        <v>21.3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40">
        <f>37.78*190/100</f>
        <v>71.781999999999996</v>
      </c>
    </row>
    <row r="35" spans="1:13" ht="15.6" x14ac:dyDescent="0.3">
      <c r="A35" s="7"/>
      <c r="B35" s="11"/>
      <c r="C35" s="60" t="s">
        <v>22</v>
      </c>
      <c r="D35" s="61" t="s">
        <v>40</v>
      </c>
      <c r="E35" s="50" t="s">
        <v>46</v>
      </c>
      <c r="F35" s="76">
        <f>420.48*0.042</f>
        <v>17.660160000000001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2" thickBot="1" x14ac:dyDescent="0.35">
      <c r="A36" s="65"/>
      <c r="B36" s="42"/>
      <c r="C36" s="66"/>
      <c r="D36" s="67"/>
      <c r="E36" s="68"/>
      <c r="F36" s="81">
        <f>SUM(F33:F35)</f>
        <v>42.36016</v>
      </c>
      <c r="G36" s="77">
        <f>SUM(G33:G35)</f>
        <v>622.976</v>
      </c>
      <c r="H36" s="77">
        <f t="shared" ref="H36:J36" si="1">SUM(H33:H35)</f>
        <v>18.8032</v>
      </c>
      <c r="I36" s="77">
        <f t="shared" si="1"/>
        <v>13.437999999999999</v>
      </c>
      <c r="J36" s="78">
        <f t="shared" si="1"/>
        <v>106.5132</v>
      </c>
    </row>
    <row r="37" spans="1:13" ht="15.6" x14ac:dyDescent="0.3">
      <c r="A37" s="3" t="s">
        <v>13</v>
      </c>
      <c r="B37" s="4" t="s">
        <v>14</v>
      </c>
      <c r="C37" s="58">
        <v>21</v>
      </c>
      <c r="D37" s="59" t="s">
        <v>34</v>
      </c>
      <c r="E37" s="47" t="s">
        <v>61</v>
      </c>
      <c r="F37" s="79">
        <f>14.98*80/100</f>
        <v>11.984000000000002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28.8" x14ac:dyDescent="0.3">
      <c r="A38" s="7"/>
      <c r="B38" s="8" t="s">
        <v>15</v>
      </c>
      <c r="C38" s="60">
        <v>73</v>
      </c>
      <c r="D38" s="61" t="s">
        <v>47</v>
      </c>
      <c r="E38" s="50" t="s">
        <v>59</v>
      </c>
      <c r="F38" s="76">
        <f>11.35*250/250+3.67</f>
        <v>15.02</v>
      </c>
      <c r="G38" s="9">
        <v>206</v>
      </c>
      <c r="H38" s="9">
        <v>10.31</v>
      </c>
      <c r="I38" s="9">
        <v>7.55</v>
      </c>
      <c r="J38" s="10">
        <v>18.48</v>
      </c>
      <c r="M38" s="1" t="s">
        <v>39</v>
      </c>
    </row>
    <row r="39" spans="1:13" ht="15.6" x14ac:dyDescent="0.3">
      <c r="A39" s="7"/>
      <c r="B39" s="8" t="s">
        <v>16</v>
      </c>
      <c r="C39" s="60">
        <v>66</v>
      </c>
      <c r="D39" s="61" t="s">
        <v>48</v>
      </c>
      <c r="E39" s="50" t="s">
        <v>55</v>
      </c>
      <c r="F39" s="76">
        <f>10.08*150/150+36.35*50/50</f>
        <v>46.43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6" x14ac:dyDescent="0.3">
      <c r="A40" s="7"/>
      <c r="B40" s="8" t="s">
        <v>25</v>
      </c>
      <c r="C40" s="60">
        <v>74</v>
      </c>
      <c r="D40" s="61" t="s">
        <v>49</v>
      </c>
      <c r="E40" s="50">
        <v>200</v>
      </c>
      <c r="F40" s="7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0" t="s">
        <v>22</v>
      </c>
      <c r="D41" s="61" t="s">
        <v>26</v>
      </c>
      <c r="E41" s="50" t="s">
        <v>46</v>
      </c>
      <c r="F41" s="76">
        <v>2.42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6" x14ac:dyDescent="0.3">
      <c r="A42" s="7"/>
      <c r="B42" s="15" t="s">
        <v>17</v>
      </c>
      <c r="C42" s="62" t="s">
        <v>22</v>
      </c>
      <c r="D42" s="63" t="s">
        <v>23</v>
      </c>
      <c r="E42" s="51" t="s">
        <v>60</v>
      </c>
      <c r="F42" s="82">
        <f>45.14*0.041</f>
        <v>1.8507400000000001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5" customFormat="1" ht="16.2" thickBot="1" x14ac:dyDescent="0.35">
      <c r="A43" s="41"/>
      <c r="B43" s="42"/>
      <c r="C43" s="43"/>
      <c r="D43" s="43"/>
      <c r="E43" s="53"/>
      <c r="F43" s="83">
        <f>SUM(F37:F42)</f>
        <v>84.724739999999997</v>
      </c>
      <c r="G43" s="44">
        <f>SUM(G37:G42)</f>
        <v>726.57</v>
      </c>
      <c r="H43" s="44">
        <f>SUM(H37:H42)</f>
        <v>32.53</v>
      </c>
      <c r="I43" s="44">
        <f>SUM(I37:I42)</f>
        <v>30.027000000000001</v>
      </c>
      <c r="J43" s="45">
        <f>SUM(J37:J42)</f>
        <v>84.581500000000005</v>
      </c>
    </row>
    <row r="44" spans="1:13" x14ac:dyDescent="0.3">
      <c r="A44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F23" sqref="F23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02" t="s">
        <v>57</v>
      </c>
      <c r="C1" s="103"/>
      <c r="D1" s="10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89" t="s">
        <v>2</v>
      </c>
      <c r="B3" s="90" t="s">
        <v>3</v>
      </c>
      <c r="C3" s="90" t="s">
        <v>20</v>
      </c>
      <c r="D3" s="90" t="s">
        <v>4</v>
      </c>
      <c r="E3" s="91" t="s">
        <v>21</v>
      </c>
      <c r="F3" s="91" t="s">
        <v>5</v>
      </c>
      <c r="G3" s="92" t="s">
        <v>6</v>
      </c>
      <c r="H3" s="90" t="s">
        <v>7</v>
      </c>
      <c r="I3" s="90" t="s">
        <v>8</v>
      </c>
      <c r="J3" s="9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4">
        <v>43</v>
      </c>
      <c r="D4" s="55" t="s">
        <v>58</v>
      </c>
      <c r="E4" s="47" t="s">
        <v>37</v>
      </c>
      <c r="F4" s="79">
        <v>19.64</v>
      </c>
      <c r="G4" s="5">
        <v>43.26</v>
      </c>
      <c r="H4" s="5">
        <v>5.64</v>
      </c>
      <c r="I4" s="5">
        <v>7.5</v>
      </c>
      <c r="J4" s="6">
        <v>33.94</v>
      </c>
    </row>
    <row r="5" spans="1:10" ht="31.8" customHeight="1" x14ac:dyDescent="0.3">
      <c r="A5" s="7"/>
      <c r="B5" s="32" t="s">
        <v>12</v>
      </c>
      <c r="C5" s="85">
        <v>36</v>
      </c>
      <c r="D5" s="86" t="s">
        <v>42</v>
      </c>
      <c r="E5" s="87" t="s">
        <v>37</v>
      </c>
      <c r="F5" s="88">
        <v>15.63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41</v>
      </c>
      <c r="E6" s="48">
        <v>14</v>
      </c>
      <c r="F6" s="76">
        <f>10.58*14/12</f>
        <v>12.343333333333334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v>9.85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28</v>
      </c>
      <c r="F9" s="76">
        <f>54.17*0.028</f>
        <v>1.5167600000000001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6" x14ac:dyDescent="0.3">
      <c r="A10" s="7"/>
      <c r="B10" s="64"/>
      <c r="C10" s="56" t="s">
        <v>22</v>
      </c>
      <c r="D10" s="57" t="s">
        <v>43</v>
      </c>
      <c r="E10" s="48">
        <v>29</v>
      </c>
      <c r="F10" s="76">
        <v>2.92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67.996813333333336</v>
      </c>
      <c r="G11" s="74">
        <f>SUM(G4:G10)</f>
        <v>521.86</v>
      </c>
      <c r="H11" s="74">
        <f>SUM(H4:H10)</f>
        <v>18.769666666666666</v>
      </c>
      <c r="I11" s="74">
        <f>SUM(I4:I10)</f>
        <v>31.660500000000003</v>
      </c>
      <c r="J11" s="74">
        <f>SUM(J4:J10)</f>
        <v>77.011166666666654</v>
      </c>
    </row>
    <row r="12" spans="1:10" ht="15.6" x14ac:dyDescent="0.3">
      <c r="A12" s="7"/>
      <c r="B12" s="4" t="s">
        <v>14</v>
      </c>
      <c r="C12" s="58">
        <v>4</v>
      </c>
      <c r="D12" s="59" t="s">
        <v>52</v>
      </c>
      <c r="E12" s="47" t="s">
        <v>54</v>
      </c>
      <c r="F12" s="79">
        <f>21.82*30/60</f>
        <v>10.91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6" x14ac:dyDescent="0.3">
      <c r="A13" s="33"/>
      <c r="B13" s="8" t="s">
        <v>16</v>
      </c>
      <c r="C13" s="60">
        <v>66</v>
      </c>
      <c r="D13" s="61" t="s">
        <v>48</v>
      </c>
      <c r="E13" s="50" t="s">
        <v>56</v>
      </c>
      <c r="F13" s="76">
        <f>14.11*140/150+50.89*40/50</f>
        <v>53.88133333333333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6" x14ac:dyDescent="0.3">
      <c r="A14" s="33"/>
      <c r="B14" s="8" t="s">
        <v>25</v>
      </c>
      <c r="C14" s="60">
        <v>74</v>
      </c>
      <c r="D14" s="61" t="s">
        <v>49</v>
      </c>
      <c r="E14" s="50">
        <v>200</v>
      </c>
      <c r="F14" s="76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8" t="s">
        <v>19</v>
      </c>
      <c r="C15" s="60" t="s">
        <v>22</v>
      </c>
      <c r="D15" s="61" t="s">
        <v>26</v>
      </c>
      <c r="E15" s="50" t="s">
        <v>62</v>
      </c>
      <c r="F15" s="76">
        <v>1.93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6" x14ac:dyDescent="0.3">
      <c r="A16" s="33"/>
      <c r="B16" s="15" t="s">
        <v>17</v>
      </c>
      <c r="C16" s="62" t="s">
        <v>22</v>
      </c>
      <c r="D16" s="63" t="s">
        <v>23</v>
      </c>
      <c r="E16" s="51" t="s">
        <v>63</v>
      </c>
      <c r="F16" s="82">
        <f>54.17*0.027</f>
        <v>1.4625900000000001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2" thickBot="1" x14ac:dyDescent="0.35">
      <c r="A17" s="35"/>
      <c r="B17" s="36"/>
      <c r="C17" s="37"/>
      <c r="D17" s="37"/>
      <c r="E17" s="75"/>
      <c r="F17" s="94">
        <f>SUM(F12:F16)</f>
        <v>78.003923333333347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16.2" thickBot="1" x14ac:dyDescent="0.35">
      <c r="A18" s="33"/>
      <c r="B18" s="4" t="s">
        <v>14</v>
      </c>
      <c r="C18" s="58">
        <v>4</v>
      </c>
      <c r="D18" s="59" t="s">
        <v>52</v>
      </c>
      <c r="E18" s="47" t="s">
        <v>53</v>
      </c>
      <c r="F18" s="79"/>
      <c r="G18" s="5">
        <f>24*30/100</f>
        <v>7.2</v>
      </c>
      <c r="H18" s="5">
        <f>1.1*30/100</f>
        <v>0.33</v>
      </c>
      <c r="I18" s="5">
        <f>0.2*30/100</f>
        <v>0.06</v>
      </c>
      <c r="J18" s="6">
        <f>3.8*30/100</f>
        <v>1.1399999999999999</v>
      </c>
    </row>
    <row r="19" spans="1:10" ht="28.8" x14ac:dyDescent="0.3">
      <c r="A19" s="31"/>
      <c r="B19" s="8" t="s">
        <v>15</v>
      </c>
      <c r="C19" s="60">
        <v>73</v>
      </c>
      <c r="D19" s="61" t="s">
        <v>47</v>
      </c>
      <c r="E19" s="50" t="s">
        <v>64</v>
      </c>
      <c r="F19" s="76">
        <f>15.89*255/250+5.14*0.5</f>
        <v>18.777800000000003</v>
      </c>
      <c r="G19" s="9">
        <v>206</v>
      </c>
      <c r="H19" s="9">
        <v>10.31</v>
      </c>
      <c r="I19" s="9">
        <v>7.55</v>
      </c>
      <c r="J19" s="10">
        <v>18.48</v>
      </c>
    </row>
    <row r="20" spans="1:10" ht="15.6" x14ac:dyDescent="0.3">
      <c r="A20" s="33"/>
      <c r="B20" s="8" t="s">
        <v>16</v>
      </c>
      <c r="C20" s="60">
        <v>66</v>
      </c>
      <c r="D20" s="61" t="s">
        <v>48</v>
      </c>
      <c r="E20" s="50" t="s">
        <v>56</v>
      </c>
      <c r="F20" s="76">
        <f>14.11*150/150+50.89*40/50</f>
        <v>54.821999999999996</v>
      </c>
      <c r="G20" s="9">
        <f>103*180/200</f>
        <v>92.7</v>
      </c>
      <c r="H20" s="9">
        <f>12.92*180/200</f>
        <v>11.628</v>
      </c>
      <c r="I20" s="9">
        <f>2.28*180/200</f>
        <v>2.052</v>
      </c>
      <c r="J20" s="10">
        <f>8.31*180/200</f>
        <v>7.479000000000001</v>
      </c>
    </row>
    <row r="21" spans="1:10" ht="15.6" x14ac:dyDescent="0.3">
      <c r="A21" s="33"/>
      <c r="B21" s="8" t="s">
        <v>25</v>
      </c>
      <c r="C21" s="60">
        <v>74</v>
      </c>
      <c r="D21" s="61" t="s">
        <v>49</v>
      </c>
      <c r="E21" s="50">
        <v>200</v>
      </c>
      <c r="F21" s="76">
        <v>12.04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6" x14ac:dyDescent="0.3">
      <c r="A22" s="33"/>
      <c r="B22" s="8" t="s">
        <v>19</v>
      </c>
      <c r="C22" s="60" t="s">
        <v>22</v>
      </c>
      <c r="D22" s="61" t="s">
        <v>26</v>
      </c>
      <c r="E22" s="50" t="s">
        <v>65</v>
      </c>
      <c r="F22" s="76">
        <v>2.46</v>
      </c>
      <c r="G22" s="9">
        <f>62.4*30/30</f>
        <v>62.4</v>
      </c>
      <c r="H22" s="9">
        <f>2.4*30/30</f>
        <v>2.4</v>
      </c>
      <c r="I22" s="9">
        <f>0.45*30/30</f>
        <v>0.45</v>
      </c>
      <c r="J22" s="10">
        <f>11.37*30/30</f>
        <v>11.37</v>
      </c>
    </row>
    <row r="23" spans="1:10" ht="15.6" x14ac:dyDescent="0.3">
      <c r="A23" s="33"/>
      <c r="B23" s="15" t="s">
        <v>17</v>
      </c>
      <c r="C23" s="62" t="s">
        <v>22</v>
      </c>
      <c r="D23" s="63" t="s">
        <v>23</v>
      </c>
      <c r="E23" s="51" t="s">
        <v>66</v>
      </c>
      <c r="F23" s="82">
        <f>54.17*0.035</f>
        <v>1.8959500000000002</v>
      </c>
      <c r="G23" s="12">
        <f>60*30/30</f>
        <v>60</v>
      </c>
      <c r="H23" s="12">
        <f>1.47*30/30</f>
        <v>1.47</v>
      </c>
      <c r="I23" s="12">
        <f>0.3*30/30</f>
        <v>0.3</v>
      </c>
      <c r="J23" s="13">
        <f>13.44*30/30</f>
        <v>13.44</v>
      </c>
    </row>
    <row r="24" spans="1:10" ht="16.2" thickBot="1" x14ac:dyDescent="0.35">
      <c r="A24" s="35"/>
      <c r="B24" s="36"/>
      <c r="C24" s="37"/>
      <c r="D24" s="37"/>
      <c r="E24" s="75"/>
      <c r="F24" s="94">
        <f>SUM(F18:F23)</f>
        <v>89.995750000000001</v>
      </c>
      <c r="G24" s="38">
        <f>SUM(G20:G23)</f>
        <v>312.10000000000002</v>
      </c>
      <c r="H24" s="38">
        <f>SUM(H20:H23)</f>
        <v>16.178000000000001</v>
      </c>
      <c r="I24" s="38">
        <f>SUM(I20:I23)</f>
        <v>3.0819999999999999</v>
      </c>
      <c r="J24" s="39">
        <f>SUM(J20:J23)</f>
        <v>51.928999999999995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31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32</v>
      </c>
      <c r="E28" s="18"/>
      <c r="F28" s="18"/>
    </row>
    <row r="29" spans="1:10" s="1" customFormat="1" x14ac:dyDescent="0.3">
      <c r="E29" s="18"/>
      <c r="F29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2021-09-03T09:23:05Z</cp:lastPrinted>
  <dcterms:created xsi:type="dcterms:W3CDTF">2015-06-05T18:19:34Z</dcterms:created>
  <dcterms:modified xsi:type="dcterms:W3CDTF">2021-10-11T02:31:44Z</dcterms:modified>
</cp:coreProperties>
</file>