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 activeTab="1"/>
  </bookViews>
  <sheets>
    <sheet name="бесплатно" sheetId="1" r:id="rId1"/>
    <sheet name="платно" sheetId="2" r:id="rId2"/>
  </sheets>
  <calcPr calcId="145621"/>
</workbook>
</file>

<file path=xl/calcChain.xml><?xml version="1.0" encoding="utf-8"?>
<calcChain xmlns="http://schemas.openxmlformats.org/spreadsheetml/2006/main">
  <c r="F23" i="2"/>
  <c r="F18"/>
  <c r="F19"/>
  <c r="J24"/>
  <c r="I24"/>
  <c r="H24"/>
  <c r="G24"/>
  <c r="J23"/>
  <c r="I23"/>
  <c r="H23"/>
  <c r="G23"/>
  <c r="F22"/>
  <c r="F20"/>
  <c r="J18"/>
  <c r="I18"/>
  <c r="I25" s="1"/>
  <c r="H18"/>
  <c r="G18"/>
  <c r="F11"/>
  <c r="F14"/>
  <c r="J16"/>
  <c r="I16"/>
  <c r="H16"/>
  <c r="G16"/>
  <c r="J15"/>
  <c r="I15"/>
  <c r="H15"/>
  <c r="G15"/>
  <c r="F12"/>
  <c r="J11"/>
  <c r="I11"/>
  <c r="H11"/>
  <c r="G11"/>
  <c r="F9"/>
  <c r="F4"/>
  <c r="F7"/>
  <c r="F5"/>
  <c r="J38" i="1"/>
  <c r="I38"/>
  <c r="H38"/>
  <c r="G38"/>
  <c r="J37"/>
  <c r="I37"/>
  <c r="H37"/>
  <c r="G37"/>
  <c r="J33"/>
  <c r="I33"/>
  <c r="H33"/>
  <c r="G33"/>
  <c r="J4"/>
  <c r="I4"/>
  <c r="H4"/>
  <c r="G4"/>
  <c r="J23"/>
  <c r="I23"/>
  <c r="H23"/>
  <c r="G23"/>
  <c r="J28"/>
  <c r="I28"/>
  <c r="H28"/>
  <c r="G28"/>
  <c r="J27"/>
  <c r="I27"/>
  <c r="H27"/>
  <c r="G27"/>
  <c r="F27"/>
  <c r="F28"/>
  <c r="F23"/>
  <c r="F24"/>
  <c r="F29" s="1"/>
  <c r="F8"/>
  <c r="F4"/>
  <c r="F5"/>
  <c r="J9" i="2"/>
  <c r="I9"/>
  <c r="H9"/>
  <c r="G9"/>
  <c r="J8"/>
  <c r="J10" s="1"/>
  <c r="I8"/>
  <c r="I10" s="1"/>
  <c r="H8"/>
  <c r="H10" s="1"/>
  <c r="G8"/>
  <c r="G10" s="1"/>
  <c r="J4"/>
  <c r="I4"/>
  <c r="H4"/>
  <c r="G4"/>
  <c r="F37" i="1"/>
  <c r="F33"/>
  <c r="G39"/>
  <c r="H39"/>
  <c r="J39"/>
  <c r="I39"/>
  <c r="F35"/>
  <c r="F34"/>
  <c r="F39"/>
  <c r="H32"/>
  <c r="J31"/>
  <c r="J32" s="1"/>
  <c r="I31"/>
  <c r="I32" s="1"/>
  <c r="H31"/>
  <c r="G31"/>
  <c r="G32" s="1"/>
  <c r="F30"/>
  <c r="F32" s="1"/>
  <c r="J29"/>
  <c r="I29"/>
  <c r="H29"/>
  <c r="G29"/>
  <c r="F26"/>
  <c r="J19"/>
  <c r="I19"/>
  <c r="H19"/>
  <c r="G19"/>
  <c r="J18"/>
  <c r="I18"/>
  <c r="H18"/>
  <c r="G18"/>
  <c r="J12"/>
  <c r="I12"/>
  <c r="H12"/>
  <c r="G12"/>
  <c r="J9"/>
  <c r="I9"/>
  <c r="H9"/>
  <c r="G9"/>
  <c r="J8"/>
  <c r="I8"/>
  <c r="H8"/>
  <c r="G8"/>
  <c r="F10" i="2" l="1"/>
  <c r="F25"/>
  <c r="J25"/>
  <c r="H25"/>
  <c r="G25"/>
  <c r="H17"/>
  <c r="G17"/>
  <c r="J17"/>
  <c r="I17"/>
  <c r="F17"/>
  <c r="F19" i="1"/>
  <c r="F14"/>
  <c r="F15"/>
  <c r="F20"/>
  <c r="F16"/>
  <c r="F11"/>
  <c r="F10"/>
  <c r="F7"/>
  <c r="F13" l="1"/>
  <c r="H10" l="1"/>
  <c r="G10"/>
  <c r="G13" l="1"/>
  <c r="J10"/>
  <c r="G20" l="1"/>
  <c r="I10"/>
  <c r="J20"/>
  <c r="I20"/>
  <c r="H20"/>
  <c r="J13"/>
  <c r="I13"/>
  <c r="H13"/>
</calcChain>
</file>

<file path=xl/sharedStrings.xml><?xml version="1.0" encoding="utf-8"?>
<sst xmlns="http://schemas.openxmlformats.org/spreadsheetml/2006/main" count="178" uniqueCount="62">
  <si>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</si>
  <si>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</si>
  <si>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</si>
  <si>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</si>
  <si>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</si>
  <si>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</si>
  <si>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</si>
  <si>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</si>
  <si>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</si>
  <si>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</si>
  <si>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</si>
  <si>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</si>
  <si>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</si>
  <si>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</si>
  <si>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</si>
  <si>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</si>
  <si>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</si>
  <si>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</si>
  <si>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</si>
  <si>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</si>
  <si>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</si>
  <si>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</si>
  <si>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</si>
  <si>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</si>
  <si>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</si>
  <si>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</si>
  <si>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</si>
  <si>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</si>
  <si>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</si>
  <si>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</si>
  <si>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Бухгалтер калькулятор _______________________________</t>
  </si>
  <si>
    <t>За наличный расчет</t>
  </si>
  <si>
    <t>200</t>
  </si>
  <si>
    <t xml:space="preserve"> </t>
  </si>
  <si>
    <t>40</t>
  </si>
  <si>
    <t>Зав.производством __________________________________</t>
  </si>
  <si>
    <t>90</t>
  </si>
  <si>
    <t>150</t>
  </si>
  <si>
    <t>180</t>
  </si>
  <si>
    <t xml:space="preserve">Хлеб пшеничный </t>
  </si>
  <si>
    <t>Вафли</t>
  </si>
  <si>
    <t>20</t>
  </si>
  <si>
    <t xml:space="preserve">добаки </t>
  </si>
  <si>
    <t>Зеленый горошек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</si>
  <si>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</si>
  <si>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</si>
  <si>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</si>
  <si>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</si>
  <si>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</si>
  <si>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</si>
  <si>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</si>
  <si>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Сок</t>
  </si>
  <si>
    <t>38</t>
  </si>
  <si>
    <t>60</t>
  </si>
  <si>
    <t>Кисломолочный продукт "Кефир"</t>
  </si>
  <si>
    <t>180/40</t>
  </si>
  <si>
    <t>240/10/5</t>
  </si>
  <si>
    <t>Борщ с капустой и картофелем с мясом со сметаной</t>
  </si>
  <si>
    <t>26</t>
  </si>
  <si>
    <t>25</t>
  </si>
  <si>
    <t>41</t>
  </si>
  <si>
    <t>МБОУ Зыковская СОШ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</si>
</sst>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1"/>
  <sheetViews>
    <sheetView zoomScaleNormal="100" workbookViewId="0">
      <selection activeCell="B1" sqref="B1:D1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5703125" style="17" customWidth="1"/>
    <col min="6" max="6" width="8.28515625" style="17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95" t="s">
        <v>61</v>
      </c>
      <c r="C1" s="96"/>
      <c r="D1" s="97"/>
      <c r="E1" s="17" t="s">
        <v>27</v>
      </c>
      <c r="F1" s="16"/>
      <c r="H1" s="1" t="s">
        <v>1</v>
      </c>
      <c r="I1" s="15" t="s">
        <v>29</v>
      </c>
    </row>
    <row r="2" spans="1:10" ht="15.75" thickBot="1">
      <c r="B2" s="2" t="s">
        <v>26</v>
      </c>
    </row>
    <row r="3" spans="1:10" s="22" customFormat="1" ht="30.75" thickBot="1">
      <c r="A3" s="18" t="s">
        <v>2</v>
      </c>
      <c r="B3" s="19" t="s">
        <v>3</v>
      </c>
      <c r="C3" s="19" t="s">
        <v>19</v>
      </c>
      <c r="D3" s="19" t="s">
        <v>4</v>
      </c>
      <c r="E3" s="36" t="s">
        <v>20</v>
      </c>
      <c r="F3" s="36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s="22" customFormat="1" ht="16.5" thickBot="1">
      <c r="A4" s="88"/>
      <c r="B4" s="19" t="s">
        <v>42</v>
      </c>
      <c r="C4" s="90">
        <v>1</v>
      </c>
      <c r="D4" s="89" t="s">
        <v>43</v>
      </c>
      <c r="E4" s="36">
        <v>50</v>
      </c>
      <c r="F4" s="36">
        <f>21.3*50/75</f>
        <v>14.2</v>
      </c>
      <c r="G4" s="91">
        <f>30*50/75</f>
        <v>20</v>
      </c>
      <c r="H4" s="92">
        <f>2.33*50/75</f>
        <v>1.5533333333333332</v>
      </c>
      <c r="I4" s="92">
        <f>0.15*50/75</f>
        <v>0.1</v>
      </c>
      <c r="J4" s="93">
        <f>4.88*50/75</f>
        <v>3.2533333333333334</v>
      </c>
    </row>
    <row r="5" spans="1:10" ht="15.75">
      <c r="A5" s="3" t="s">
        <v>10</v>
      </c>
      <c r="B5" s="4" t="s">
        <v>11</v>
      </c>
      <c r="C5" s="44">
        <v>32</v>
      </c>
      <c r="D5" s="45" t="s">
        <v>45</v>
      </c>
      <c r="E5" s="37" t="s">
        <v>37</v>
      </c>
      <c r="F5" s="68">
        <f>21.42*30/32+6.04*120/118</f>
        <v>26.223622881355933</v>
      </c>
      <c r="G5" s="83">
        <v>313</v>
      </c>
      <c r="H5" s="83">
        <v>13.84</v>
      </c>
      <c r="I5" s="83">
        <v>13.14</v>
      </c>
      <c r="J5" s="84">
        <v>35.020000000000003</v>
      </c>
    </row>
    <row r="6" spans="1:10" ht="15.75">
      <c r="A6" s="7"/>
      <c r="B6" s="81" t="s">
        <v>12</v>
      </c>
      <c r="C6" s="73">
        <v>57</v>
      </c>
      <c r="D6" s="74" t="s">
        <v>46</v>
      </c>
      <c r="E6" s="75" t="s">
        <v>32</v>
      </c>
      <c r="F6" s="76">
        <v>1.01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7"/>
      <c r="B7" s="29" t="s">
        <v>17</v>
      </c>
      <c r="C7" s="73" t="s">
        <v>21</v>
      </c>
      <c r="D7" s="74" t="s">
        <v>44</v>
      </c>
      <c r="E7" s="75" t="s">
        <v>52</v>
      </c>
      <c r="F7" s="76">
        <f>114.6*0.038</f>
        <v>4.3548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>
      <c r="A8" s="7"/>
      <c r="B8" s="8"/>
      <c r="C8" s="46" t="s">
        <v>21</v>
      </c>
      <c r="D8" s="47" t="s">
        <v>22</v>
      </c>
      <c r="E8" s="38">
        <v>27</v>
      </c>
      <c r="F8" s="65">
        <f>45.14*0.027</f>
        <v>1.21878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>
      <c r="A9" s="7"/>
      <c r="B9" s="54"/>
      <c r="C9" s="46" t="s">
        <v>21</v>
      </c>
      <c r="D9" s="47" t="s">
        <v>39</v>
      </c>
      <c r="E9" s="38">
        <v>28</v>
      </c>
      <c r="F9" s="65">
        <v>1.59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6.5" thickBot="1">
      <c r="A10" s="59"/>
      <c r="B10" s="60"/>
      <c r="C10" s="61"/>
      <c r="D10" s="62"/>
      <c r="E10" s="63"/>
      <c r="F10" s="69">
        <f>SUM(F4:F9)</f>
        <v>48.597202881355933</v>
      </c>
      <c r="G10" s="64">
        <f>SUM(G5:G9)</f>
        <v>615.06000000000006</v>
      </c>
      <c r="H10" s="64">
        <f>SUM(H5:H9)</f>
        <v>21.062000000000001</v>
      </c>
      <c r="I10" s="64">
        <f>SUM(I5:I9)</f>
        <v>23.343500000000006</v>
      </c>
      <c r="J10" s="82">
        <f>SUM(J5:J9)</f>
        <v>72.719000000000008</v>
      </c>
    </row>
    <row r="11" spans="1:10" ht="30">
      <c r="A11" s="3" t="s">
        <v>23</v>
      </c>
      <c r="B11" s="4"/>
      <c r="C11" s="48">
        <v>63</v>
      </c>
      <c r="D11" s="49" t="s">
        <v>54</v>
      </c>
      <c r="E11" s="39">
        <v>200</v>
      </c>
      <c r="F11" s="68">
        <f>82.48*0.206</f>
        <v>16.990880000000001</v>
      </c>
      <c r="G11" s="5">
        <v>106</v>
      </c>
      <c r="H11" s="5">
        <v>5.8</v>
      </c>
      <c r="I11" s="5">
        <v>5</v>
      </c>
      <c r="J11" s="6">
        <v>80</v>
      </c>
    </row>
    <row r="12" spans="1:10" ht="15.75">
      <c r="A12" s="7"/>
      <c r="B12" s="77"/>
      <c r="C12" s="78">
        <v>44</v>
      </c>
      <c r="D12" s="79" t="s">
        <v>47</v>
      </c>
      <c r="E12" s="80">
        <v>115</v>
      </c>
      <c r="F12" s="76">
        <v>19.45</v>
      </c>
      <c r="G12" s="13">
        <f>356.67*115/100</f>
        <v>410.1705</v>
      </c>
      <c r="H12" s="13">
        <f>10.5*115/100</f>
        <v>12.074999999999999</v>
      </c>
      <c r="I12" s="13">
        <f>10.33*115/100</f>
        <v>11.8795</v>
      </c>
      <c r="J12" s="30">
        <f>55.33*115/100</f>
        <v>63.6295</v>
      </c>
    </row>
    <row r="13" spans="1:10" ht="16.5" thickBot="1">
      <c r="A13" s="55"/>
      <c r="B13" s="32"/>
      <c r="C13" s="56"/>
      <c r="D13" s="57"/>
      <c r="E13" s="58"/>
      <c r="F13" s="70">
        <f>SUM(F11:F12)</f>
        <v>36.44088</v>
      </c>
      <c r="G13" s="66">
        <f>SUM(G11:G12)</f>
        <v>516.17049999999995</v>
      </c>
      <c r="H13" s="66">
        <f>SUM(H11:H12)</f>
        <v>17.875</v>
      </c>
      <c r="I13" s="66">
        <f>SUM(I11:I12)</f>
        <v>16.8795</v>
      </c>
      <c r="J13" s="67">
        <f>SUM(J11:J12)</f>
        <v>143.62950000000001</v>
      </c>
    </row>
    <row r="14" spans="1:10" ht="15.75">
      <c r="A14" s="3" t="s">
        <v>13</v>
      </c>
      <c r="B14" s="4" t="s">
        <v>48</v>
      </c>
      <c r="C14" s="48">
        <v>4</v>
      </c>
      <c r="D14" s="49" t="s">
        <v>49</v>
      </c>
      <c r="E14" s="37" t="s">
        <v>53</v>
      </c>
      <c r="F14" s="68">
        <f>20.49*60/60</f>
        <v>20.49</v>
      </c>
      <c r="G14" s="5">
        <v>8.4</v>
      </c>
      <c r="H14" s="5">
        <v>0.48</v>
      </c>
      <c r="I14" s="5">
        <v>0.06</v>
      </c>
      <c r="J14" s="6">
        <v>1.5</v>
      </c>
    </row>
    <row r="15" spans="1:10" ht="45">
      <c r="A15" s="7"/>
      <c r="B15" s="8" t="s">
        <v>14</v>
      </c>
      <c r="C15" s="50">
        <v>22</v>
      </c>
      <c r="D15" s="51" t="s">
        <v>57</v>
      </c>
      <c r="E15" s="40" t="s">
        <v>56</v>
      </c>
      <c r="F15" s="65">
        <f>4.27*240/250+1.55+4.64</f>
        <v>10.289199999999999</v>
      </c>
      <c r="G15" s="9">
        <v>108.75</v>
      </c>
      <c r="H15" s="9">
        <v>1.72</v>
      </c>
      <c r="I15" s="9">
        <v>6.18</v>
      </c>
      <c r="J15" s="10">
        <v>11.66</v>
      </c>
    </row>
    <row r="16" spans="1:10" ht="15.75">
      <c r="A16" s="7"/>
      <c r="B16" s="8" t="s">
        <v>15</v>
      </c>
      <c r="C16" s="50">
        <v>39</v>
      </c>
      <c r="D16" s="51" t="s">
        <v>50</v>
      </c>
      <c r="E16" s="40" t="s">
        <v>55</v>
      </c>
      <c r="F16" s="65">
        <f>10.12+18.83</f>
        <v>28.949999999999996</v>
      </c>
      <c r="G16" s="9">
        <v>283</v>
      </c>
      <c r="H16" s="9">
        <v>13.43</v>
      </c>
      <c r="I16" s="9">
        <v>17.52</v>
      </c>
      <c r="J16" s="10">
        <v>16.059999999999999</v>
      </c>
    </row>
    <row r="17" spans="1:10" ht="15.75">
      <c r="A17" s="7"/>
      <c r="B17" s="8" t="s">
        <v>24</v>
      </c>
      <c r="C17" s="50">
        <v>25</v>
      </c>
      <c r="D17" s="51" t="s">
        <v>51</v>
      </c>
      <c r="E17" s="40">
        <v>200</v>
      </c>
      <c r="F17" s="65">
        <v>10.55</v>
      </c>
      <c r="G17" s="9">
        <v>136</v>
      </c>
      <c r="H17" s="9">
        <v>0.6</v>
      </c>
      <c r="I17" s="9">
        <v>0</v>
      </c>
      <c r="J17" s="10">
        <v>11.37</v>
      </c>
    </row>
    <row r="18" spans="1:10" ht="15.75">
      <c r="A18" s="7"/>
      <c r="B18" s="8" t="s">
        <v>18</v>
      </c>
      <c r="C18" s="50" t="s">
        <v>21</v>
      </c>
      <c r="D18" s="51" t="s">
        <v>25</v>
      </c>
      <c r="E18" s="40" t="s">
        <v>58</v>
      </c>
      <c r="F18" s="65">
        <v>1.49</v>
      </c>
      <c r="G18" s="9">
        <f>62.4*26/30</f>
        <v>54.08</v>
      </c>
      <c r="H18" s="9">
        <f>2.4*26/30</f>
        <v>2.08</v>
      </c>
      <c r="I18" s="9">
        <f>0.45*26/30</f>
        <v>0.39</v>
      </c>
      <c r="J18" s="10">
        <f>11.37*26/30</f>
        <v>9.854000000000001</v>
      </c>
    </row>
    <row r="19" spans="1:10" ht="15.75">
      <c r="A19" s="7"/>
      <c r="B19" s="14" t="s">
        <v>16</v>
      </c>
      <c r="C19" s="52" t="s">
        <v>21</v>
      </c>
      <c r="D19" s="53" t="s">
        <v>22</v>
      </c>
      <c r="E19" s="41" t="s">
        <v>59</v>
      </c>
      <c r="F19" s="71">
        <f>45.14*0.025</f>
        <v>1.1285000000000001</v>
      </c>
      <c r="G19" s="11">
        <f>60*25/30</f>
        <v>50</v>
      </c>
      <c r="H19" s="11">
        <f>1.47*25/30</f>
        <v>1.2250000000000001</v>
      </c>
      <c r="I19" s="11">
        <f>0.3*25/30</f>
        <v>0.25</v>
      </c>
      <c r="J19" s="12">
        <f>13.44*25/30</f>
        <v>11.2</v>
      </c>
    </row>
    <row r="20" spans="1:10" ht="16.5" thickBot="1">
      <c r="A20" s="31"/>
      <c r="B20" s="32"/>
      <c r="C20" s="33"/>
      <c r="D20" s="33"/>
      <c r="E20" s="43"/>
      <c r="F20" s="72">
        <f>SUM(F14:F19)</f>
        <v>72.897699999999986</v>
      </c>
      <c r="G20" s="34">
        <f>SUM(G14:G19)</f>
        <v>640.23</v>
      </c>
      <c r="H20" s="34">
        <f>SUM(H14:H19)</f>
        <v>19.535000000000004</v>
      </c>
      <c r="I20" s="34">
        <f>SUM(I14:I19)</f>
        <v>24.4</v>
      </c>
      <c r="J20" s="35">
        <f>SUM(J14:J19)</f>
        <v>61.643999999999991</v>
      </c>
    </row>
    <row r="21" spans="1:10" ht="16.5" thickBot="1">
      <c r="B21" s="2" t="s">
        <v>28</v>
      </c>
      <c r="E21" s="42"/>
      <c r="F21" s="42"/>
    </row>
    <row r="22" spans="1:10" ht="30.75" thickBot="1">
      <c r="A22" s="18" t="s">
        <v>2</v>
      </c>
      <c r="B22" s="19" t="s">
        <v>3</v>
      </c>
      <c r="C22" s="19" t="s">
        <v>19</v>
      </c>
      <c r="D22" s="19" t="s">
        <v>4</v>
      </c>
      <c r="E22" s="36" t="s">
        <v>20</v>
      </c>
      <c r="F22" s="36" t="s">
        <v>5</v>
      </c>
      <c r="G22" s="20" t="s">
        <v>6</v>
      </c>
      <c r="H22" s="19" t="s">
        <v>7</v>
      </c>
      <c r="I22" s="19" t="s">
        <v>8</v>
      </c>
      <c r="J22" s="21" t="s">
        <v>9</v>
      </c>
    </row>
    <row r="23" spans="1:10" ht="16.5" thickBot="1">
      <c r="A23" s="88"/>
      <c r="B23" s="19" t="s">
        <v>42</v>
      </c>
      <c r="C23" s="90">
        <v>1</v>
      </c>
      <c r="D23" s="89" t="s">
        <v>43</v>
      </c>
      <c r="E23" s="36">
        <v>50</v>
      </c>
      <c r="F23" s="94">
        <f>28.27*50/75</f>
        <v>18.846666666666668</v>
      </c>
      <c r="G23" s="91">
        <f>30*50/75</f>
        <v>20</v>
      </c>
      <c r="H23" s="92">
        <f>2.33*50/75</f>
        <v>1.5533333333333332</v>
      </c>
      <c r="I23" s="92">
        <f>0.15*50/75</f>
        <v>0.1</v>
      </c>
      <c r="J23" s="93">
        <f>4.88*50/75</f>
        <v>3.2533333333333334</v>
      </c>
    </row>
    <row r="24" spans="1:10" ht="15.75">
      <c r="A24" s="3" t="s">
        <v>10</v>
      </c>
      <c r="B24" s="4" t="s">
        <v>11</v>
      </c>
      <c r="C24" s="44">
        <v>32</v>
      </c>
      <c r="D24" s="45" t="s">
        <v>45</v>
      </c>
      <c r="E24" s="37" t="s">
        <v>38</v>
      </c>
      <c r="F24" s="68">
        <f>25.62*30/38+7.2*150/142</f>
        <v>27.831949592290584</v>
      </c>
      <c r="G24" s="83">
        <v>313</v>
      </c>
      <c r="H24" s="83">
        <v>13.84</v>
      </c>
      <c r="I24" s="83">
        <v>13.14</v>
      </c>
      <c r="J24" s="84">
        <v>35.020000000000003</v>
      </c>
    </row>
    <row r="25" spans="1:10" ht="15.75">
      <c r="A25" s="7"/>
      <c r="B25" s="81" t="s">
        <v>12</v>
      </c>
      <c r="C25" s="73">
        <v>57</v>
      </c>
      <c r="D25" s="74" t="s">
        <v>46</v>
      </c>
      <c r="E25" s="75" t="s">
        <v>32</v>
      </c>
      <c r="F25" s="76">
        <v>1.01</v>
      </c>
      <c r="G25" s="9">
        <v>41</v>
      </c>
      <c r="H25" s="9">
        <v>0</v>
      </c>
      <c r="I25" s="9">
        <v>0</v>
      </c>
      <c r="J25" s="10">
        <v>10.01</v>
      </c>
    </row>
    <row r="26" spans="1:10" ht="15.75">
      <c r="A26" s="7"/>
      <c r="B26" s="29" t="s">
        <v>17</v>
      </c>
      <c r="C26" s="73" t="s">
        <v>21</v>
      </c>
      <c r="D26" s="74" t="s">
        <v>44</v>
      </c>
      <c r="E26" s="75" t="s">
        <v>52</v>
      </c>
      <c r="F26" s="76">
        <f>114.6*0.038</f>
        <v>4.3548</v>
      </c>
      <c r="G26" s="9">
        <v>144.74</v>
      </c>
      <c r="H26" s="9">
        <v>3.53</v>
      </c>
      <c r="I26" s="9">
        <v>9.8800000000000008</v>
      </c>
      <c r="J26" s="10">
        <v>3.53</v>
      </c>
    </row>
    <row r="27" spans="1:10" ht="15.75">
      <c r="A27" s="7"/>
      <c r="B27" s="8"/>
      <c r="C27" s="46" t="s">
        <v>21</v>
      </c>
      <c r="D27" s="47" t="s">
        <v>22</v>
      </c>
      <c r="E27" s="38">
        <v>43</v>
      </c>
      <c r="F27" s="65">
        <f>45.14*0.043</f>
        <v>1.94102</v>
      </c>
      <c r="G27" s="9">
        <f>40*43/20</f>
        <v>86</v>
      </c>
      <c r="H27" s="9">
        <f>0.98*43/20</f>
        <v>2.1070000000000002</v>
      </c>
      <c r="I27" s="9">
        <f>0.2*43/20</f>
        <v>0.43</v>
      </c>
      <c r="J27" s="10">
        <f>8.95*43/20</f>
        <v>19.2425</v>
      </c>
    </row>
    <row r="28" spans="1:10" ht="15.75">
      <c r="A28" s="7"/>
      <c r="B28" s="54"/>
      <c r="C28" s="46" t="s">
        <v>21</v>
      </c>
      <c r="D28" s="47" t="s">
        <v>39</v>
      </c>
      <c r="E28" s="38">
        <v>43</v>
      </c>
      <c r="F28" s="65">
        <f>58.5*0.043</f>
        <v>2.5154999999999998</v>
      </c>
      <c r="G28" s="9">
        <f>41.6*43/20</f>
        <v>89.44</v>
      </c>
      <c r="H28" s="9">
        <f>1.6*43/20</f>
        <v>3.44</v>
      </c>
      <c r="I28" s="9">
        <f>0.03*43/20</f>
        <v>6.4500000000000002E-2</v>
      </c>
      <c r="J28" s="10">
        <f>8.02*43/20</f>
        <v>17.242999999999999</v>
      </c>
    </row>
    <row r="29" spans="1:10" ht="16.5" thickBot="1">
      <c r="A29" s="59"/>
      <c r="B29" s="60"/>
      <c r="C29" s="61"/>
      <c r="D29" s="62"/>
      <c r="E29" s="63"/>
      <c r="F29" s="69">
        <f>SUM(F23:F28)</f>
        <v>56.499936258957248</v>
      </c>
      <c r="G29" s="64">
        <f>SUM(G24:G28)</f>
        <v>674.18000000000006</v>
      </c>
      <c r="H29" s="64">
        <f>SUM(H24:H28)</f>
        <v>22.917000000000002</v>
      </c>
      <c r="I29" s="64">
        <f>SUM(I24:I28)</f>
        <v>23.514500000000002</v>
      </c>
      <c r="J29" s="82">
        <f>SUM(J24:J28)</f>
        <v>85.045500000000004</v>
      </c>
    </row>
    <row r="30" spans="1:10" ht="30">
      <c r="A30" s="3" t="s">
        <v>23</v>
      </c>
      <c r="B30" s="4"/>
      <c r="C30" s="48">
        <v>63</v>
      </c>
      <c r="D30" s="49" t="s">
        <v>54</v>
      </c>
      <c r="E30" s="39">
        <v>200</v>
      </c>
      <c r="F30" s="68">
        <f>82.48*0.206</f>
        <v>16.990880000000001</v>
      </c>
      <c r="G30" s="5">
        <v>106</v>
      </c>
      <c r="H30" s="5">
        <v>5.8</v>
      </c>
      <c r="I30" s="5">
        <v>5</v>
      </c>
      <c r="J30" s="6">
        <v>80</v>
      </c>
    </row>
    <row r="31" spans="1:10" ht="15.75">
      <c r="A31" s="7"/>
      <c r="B31" s="77"/>
      <c r="C31" s="78">
        <v>44</v>
      </c>
      <c r="D31" s="79" t="s">
        <v>47</v>
      </c>
      <c r="E31" s="80">
        <v>175</v>
      </c>
      <c r="F31" s="76">
        <v>25.37</v>
      </c>
      <c r="G31" s="13">
        <f>356.67*115/100</f>
        <v>410.1705</v>
      </c>
      <c r="H31" s="13">
        <f>10.5*115/100</f>
        <v>12.074999999999999</v>
      </c>
      <c r="I31" s="13">
        <f>10.33*115/100</f>
        <v>11.8795</v>
      </c>
      <c r="J31" s="30">
        <f>55.33*115/100</f>
        <v>63.6295</v>
      </c>
    </row>
    <row r="32" spans="1:10" ht="16.5" thickBot="1">
      <c r="A32" s="55"/>
      <c r="B32" s="32"/>
      <c r="C32" s="56"/>
      <c r="D32" s="57"/>
      <c r="E32" s="58"/>
      <c r="F32" s="70">
        <f>SUM(F30:F31)</f>
        <v>42.360880000000002</v>
      </c>
      <c r="G32" s="66">
        <f>SUM(G30:G31)</f>
        <v>516.17049999999995</v>
      </c>
      <c r="H32" s="66">
        <f>SUM(H30:H31)</f>
        <v>17.875</v>
      </c>
      <c r="I32" s="66">
        <f>SUM(I30:I31)</f>
        <v>16.8795</v>
      </c>
      <c r="J32" s="67">
        <f>SUM(J30:J31)</f>
        <v>143.62950000000001</v>
      </c>
    </row>
    <row r="33" spans="1:13" ht="15.75">
      <c r="A33" s="3" t="s">
        <v>13</v>
      </c>
      <c r="B33" s="4" t="s">
        <v>48</v>
      </c>
      <c r="C33" s="48">
        <v>4</v>
      </c>
      <c r="D33" s="49" t="s">
        <v>49</v>
      </c>
      <c r="E33" s="37" t="s">
        <v>36</v>
      </c>
      <c r="F33" s="68">
        <f>34.15*90/100</f>
        <v>30.734999999999999</v>
      </c>
      <c r="G33" s="5">
        <f>8.4*90/100</f>
        <v>7.56</v>
      </c>
      <c r="H33" s="5">
        <f>0.48*90/100</f>
        <v>0.43199999999999994</v>
      </c>
      <c r="I33" s="5">
        <f>0.06*90/100</f>
        <v>5.3999999999999992E-2</v>
      </c>
      <c r="J33" s="6">
        <f>1.5*90/100</f>
        <v>1.35</v>
      </c>
    </row>
    <row r="34" spans="1:13" ht="45">
      <c r="A34" s="7"/>
      <c r="B34" s="8" t="s">
        <v>14</v>
      </c>
      <c r="C34" s="50">
        <v>22</v>
      </c>
      <c r="D34" s="51" t="s">
        <v>57</v>
      </c>
      <c r="E34" s="40" t="s">
        <v>56</v>
      </c>
      <c r="F34" s="65">
        <f>4.27*240/250+1.55+4.64</f>
        <v>10.289199999999999</v>
      </c>
      <c r="G34" s="9">
        <v>108.75</v>
      </c>
      <c r="H34" s="9">
        <v>1.72</v>
      </c>
      <c r="I34" s="9">
        <v>6.18</v>
      </c>
      <c r="J34" s="10">
        <v>11.66</v>
      </c>
    </row>
    <row r="35" spans="1:13" ht="15.75">
      <c r="A35" s="7"/>
      <c r="B35" s="8" t="s">
        <v>15</v>
      </c>
      <c r="C35" s="50">
        <v>39</v>
      </c>
      <c r="D35" s="51" t="s">
        <v>50</v>
      </c>
      <c r="E35" s="40" t="s">
        <v>55</v>
      </c>
      <c r="F35" s="65">
        <f>10.12+18.83</f>
        <v>28.949999999999996</v>
      </c>
      <c r="G35" s="9">
        <v>283</v>
      </c>
      <c r="H35" s="9">
        <v>13.43</v>
      </c>
      <c r="I35" s="9">
        <v>17.52</v>
      </c>
      <c r="J35" s="10">
        <v>16.059999999999999</v>
      </c>
      <c r="M35" s="1" t="s">
        <v>33</v>
      </c>
    </row>
    <row r="36" spans="1:13" ht="15.75">
      <c r="A36" s="7"/>
      <c r="B36" s="8" t="s">
        <v>24</v>
      </c>
      <c r="C36" s="50">
        <v>25</v>
      </c>
      <c r="D36" s="51" t="s">
        <v>51</v>
      </c>
      <c r="E36" s="40">
        <v>200</v>
      </c>
      <c r="F36" s="65">
        <v>10.55</v>
      </c>
      <c r="G36" s="9">
        <v>136</v>
      </c>
      <c r="H36" s="9">
        <v>0.6</v>
      </c>
      <c r="I36" s="9">
        <v>0</v>
      </c>
      <c r="J36" s="10">
        <v>11.37</v>
      </c>
    </row>
    <row r="37" spans="1:13" ht="15.75">
      <c r="A37" s="7"/>
      <c r="B37" s="8" t="s">
        <v>18</v>
      </c>
      <c r="C37" s="50" t="s">
        <v>21</v>
      </c>
      <c r="D37" s="51" t="s">
        <v>25</v>
      </c>
      <c r="E37" s="40" t="s">
        <v>60</v>
      </c>
      <c r="F37" s="65">
        <f>58.5*0.041</f>
        <v>2.3985000000000003</v>
      </c>
      <c r="G37" s="9">
        <f>62.4*41/30</f>
        <v>85.28</v>
      </c>
      <c r="H37" s="9">
        <f>2.4*41/30</f>
        <v>3.28</v>
      </c>
      <c r="I37" s="9">
        <f>0.45*41/30</f>
        <v>0.61499999999999999</v>
      </c>
      <c r="J37" s="10">
        <f>11.37*41/30</f>
        <v>15.538999999999998</v>
      </c>
    </row>
    <row r="38" spans="1:13" ht="15.75">
      <c r="A38" s="7"/>
      <c r="B38" s="14" t="s">
        <v>16</v>
      </c>
      <c r="C38" s="52" t="s">
        <v>21</v>
      </c>
      <c r="D38" s="53" t="s">
        <v>22</v>
      </c>
      <c r="E38" s="41" t="s">
        <v>34</v>
      </c>
      <c r="F38" s="71">
        <v>1.8</v>
      </c>
      <c r="G38" s="11">
        <f>60*40/30</f>
        <v>80</v>
      </c>
      <c r="H38" s="11">
        <f>1.47*40/30</f>
        <v>1.96</v>
      </c>
      <c r="I38" s="11">
        <f>0.3*40/30</f>
        <v>0.4</v>
      </c>
      <c r="J38" s="12">
        <f>13.44*40/30</f>
        <v>17.920000000000002</v>
      </c>
    </row>
    <row r="39" spans="1:13" ht="16.5" thickBot="1">
      <c r="A39" s="31"/>
      <c r="B39" s="32"/>
      <c r="C39" s="33"/>
      <c r="D39" s="33"/>
      <c r="E39" s="43"/>
      <c r="F39" s="72">
        <f>SUM(F33:F38)</f>
        <v>84.722699999999989</v>
      </c>
      <c r="G39" s="34">
        <f>SUM(G33:G38)</f>
        <v>700.58999999999992</v>
      </c>
      <c r="H39" s="34">
        <f>SUM(H33:H38)</f>
        <v>21.422000000000004</v>
      </c>
      <c r="I39" s="34">
        <f>SUM(I33:I38)</f>
        <v>24.768999999999995</v>
      </c>
      <c r="J39" s="35">
        <f>SUM(J33:J38)</f>
        <v>73.899000000000001</v>
      </c>
    </row>
    <row r="40" spans="1:13">
      <c r="A40" s="23" t="s">
        <v>30</v>
      </c>
    </row>
    <row r="41" spans="1:13">
      <c r="A41" s="23" t="s">
        <v>35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B5" sqref="B5"/>
    </sheetView>
  </sheetViews>
  <sheetFormatPr defaultColWidth="8.85546875" defaultRowHeight="15"/>
  <cols>
    <col min="1" max="1" width="8.42578125" style="24" customWidth="1"/>
    <col min="2" max="2" width="11.5703125" style="24" customWidth="1"/>
    <col min="3" max="3" width="7.140625" style="24" bestFit="1" customWidth="1"/>
    <col min="4" max="4" width="24.7109375" style="24" bestFit="1" customWidth="1"/>
    <col min="5" max="5" width="12.42578125" style="25" customWidth="1"/>
    <col min="6" max="6" width="7.140625" style="25" bestFit="1" customWidth="1"/>
    <col min="7" max="7" width="7.7109375" style="24" customWidth="1"/>
    <col min="8" max="8" width="6.140625" style="24" bestFit="1" customWidth="1"/>
    <col min="9" max="9" width="6.5703125" style="24" customWidth="1"/>
    <col min="10" max="10" width="8.5703125" style="24" customWidth="1"/>
    <col min="11" max="16384" width="8.85546875" style="24"/>
  </cols>
  <sheetData>
    <row r="1" spans="1:10" ht="28.9" customHeight="1">
      <c r="A1" s="24" t="s">
        <v>0</v>
      </c>
      <c r="B1" s="98" t="s">
        <v>61</v>
      </c>
      <c r="C1" s="99"/>
      <c r="D1" s="100"/>
      <c r="E1" s="25" t="s">
        <v>27</v>
      </c>
      <c r="F1" s="26"/>
      <c r="H1" s="24" t="s">
        <v>1</v>
      </c>
      <c r="I1" s="27" t="s">
        <v>29</v>
      </c>
    </row>
    <row r="2" spans="1:10" ht="15.75" thickBot="1">
      <c r="A2" s="85"/>
      <c r="B2" s="86" t="s">
        <v>31</v>
      </c>
      <c r="C2" s="85"/>
      <c r="D2" s="85"/>
      <c r="E2" s="87"/>
      <c r="F2" s="87"/>
      <c r="G2" s="85"/>
      <c r="H2" s="85"/>
      <c r="I2" s="85"/>
      <c r="J2" s="85"/>
    </row>
    <row r="3" spans="1:10" ht="30.75" thickBot="1">
      <c r="A3" s="18" t="s">
        <v>2</v>
      </c>
      <c r="B3" s="19" t="s">
        <v>3</v>
      </c>
      <c r="C3" s="19" t="s">
        <v>19</v>
      </c>
      <c r="D3" s="19" t="s">
        <v>4</v>
      </c>
      <c r="E3" s="36" t="s">
        <v>20</v>
      </c>
      <c r="F3" s="36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s="28" customFormat="1" ht="16.5" thickBot="1">
      <c r="A4" s="88"/>
      <c r="B4" s="19" t="s">
        <v>42</v>
      </c>
      <c r="C4" s="90">
        <v>1</v>
      </c>
      <c r="D4" s="89" t="s">
        <v>43</v>
      </c>
      <c r="E4" s="36">
        <v>45</v>
      </c>
      <c r="F4" s="36">
        <f>29.82*45/75</f>
        <v>17.891999999999999</v>
      </c>
      <c r="G4" s="91">
        <f>30*45/75</f>
        <v>18</v>
      </c>
      <c r="H4" s="92">
        <f>2.33*45/75</f>
        <v>1.3980000000000001</v>
      </c>
      <c r="I4" s="92">
        <f>0.15*45/75</f>
        <v>0.09</v>
      </c>
      <c r="J4" s="93">
        <f>4.88*45/75</f>
        <v>2.9279999999999999</v>
      </c>
    </row>
    <row r="5" spans="1:10" s="28" customFormat="1" ht="15.75">
      <c r="A5" s="3" t="s">
        <v>10</v>
      </c>
      <c r="B5" s="4" t="s">
        <v>11</v>
      </c>
      <c r="C5" s="44">
        <v>32</v>
      </c>
      <c r="D5" s="45" t="s">
        <v>45</v>
      </c>
      <c r="E5" s="37" t="s">
        <v>37</v>
      </c>
      <c r="F5" s="68">
        <f>29.99+8.45</f>
        <v>38.44</v>
      </c>
      <c r="G5" s="83">
        <v>313</v>
      </c>
      <c r="H5" s="83">
        <v>13.84</v>
      </c>
      <c r="I5" s="83">
        <v>13.14</v>
      </c>
      <c r="J5" s="84">
        <v>35.020000000000003</v>
      </c>
    </row>
    <row r="6" spans="1:10" ht="25.15" customHeight="1">
      <c r="A6" s="7"/>
      <c r="B6" s="81" t="s">
        <v>12</v>
      </c>
      <c r="C6" s="73">
        <v>57</v>
      </c>
      <c r="D6" s="74" t="s">
        <v>46</v>
      </c>
      <c r="E6" s="75" t="s">
        <v>32</v>
      </c>
      <c r="F6" s="76">
        <v>1.41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7"/>
      <c r="B7" s="29" t="s">
        <v>17</v>
      </c>
      <c r="C7" s="73" t="s">
        <v>21</v>
      </c>
      <c r="D7" s="74" t="s">
        <v>44</v>
      </c>
      <c r="E7" s="75" t="s">
        <v>52</v>
      </c>
      <c r="F7" s="76">
        <f>114.6*0.038*1.4</f>
        <v>6.0967199999999995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>
      <c r="A8" s="7"/>
      <c r="B8" s="8"/>
      <c r="C8" s="46" t="s">
        <v>21</v>
      </c>
      <c r="D8" s="47" t="s">
        <v>22</v>
      </c>
      <c r="E8" s="38">
        <v>33</v>
      </c>
      <c r="F8" s="65">
        <v>1.77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>
      <c r="A9" s="7"/>
      <c r="B9" s="54"/>
      <c r="C9" s="46" t="s">
        <v>21</v>
      </c>
      <c r="D9" s="47" t="s">
        <v>39</v>
      </c>
      <c r="E9" s="38">
        <v>34</v>
      </c>
      <c r="F9" s="65">
        <f>70.2*0.034</f>
        <v>2.3868000000000005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5.6" customHeight="1" thickBot="1">
      <c r="A10" s="59"/>
      <c r="B10" s="60"/>
      <c r="C10" s="61"/>
      <c r="D10" s="62"/>
      <c r="E10" s="63"/>
      <c r="F10" s="69">
        <f>SUM(F4:F9)</f>
        <v>67.995519999999985</v>
      </c>
      <c r="G10" s="64">
        <f>SUM(G5:G9)</f>
        <v>615.06000000000006</v>
      </c>
      <c r="H10" s="64">
        <f>SUM(H5:H9)</f>
        <v>21.062000000000001</v>
      </c>
      <c r="I10" s="64">
        <f>SUM(I5:I9)</f>
        <v>23.343500000000006</v>
      </c>
      <c r="J10" s="82">
        <f>SUM(J5:J9)</f>
        <v>72.719000000000008</v>
      </c>
    </row>
    <row r="11" spans="1:10" ht="16.5" thickBot="1">
      <c r="A11" s="3"/>
      <c r="B11" s="19" t="s">
        <v>42</v>
      </c>
      <c r="C11" s="90">
        <v>1</v>
      </c>
      <c r="D11" s="89" t="s">
        <v>43</v>
      </c>
      <c r="E11" s="36">
        <v>35</v>
      </c>
      <c r="F11" s="36">
        <f>29.82*35/75</f>
        <v>13.916</v>
      </c>
      <c r="G11" s="91">
        <f>30*45/75</f>
        <v>18</v>
      </c>
      <c r="H11" s="92">
        <f>2.33*45/75</f>
        <v>1.3980000000000001</v>
      </c>
      <c r="I11" s="92">
        <f>0.15*45/75</f>
        <v>0.09</v>
      </c>
      <c r="J11" s="93">
        <f>4.88*45/75</f>
        <v>2.9279999999999999</v>
      </c>
    </row>
    <row r="12" spans="1:10" ht="15.75">
      <c r="A12" s="7"/>
      <c r="B12" s="4" t="s">
        <v>11</v>
      </c>
      <c r="C12" s="44">
        <v>32</v>
      </c>
      <c r="D12" s="45" t="s">
        <v>45</v>
      </c>
      <c r="E12" s="37" t="s">
        <v>37</v>
      </c>
      <c r="F12" s="68">
        <f>29.99+8.45</f>
        <v>38.44</v>
      </c>
      <c r="G12" s="83">
        <v>313</v>
      </c>
      <c r="H12" s="83">
        <v>13.84</v>
      </c>
      <c r="I12" s="83">
        <v>13.14</v>
      </c>
      <c r="J12" s="84">
        <v>35.020000000000003</v>
      </c>
    </row>
    <row r="13" spans="1:10" ht="15.75">
      <c r="A13" s="7"/>
      <c r="B13" s="81" t="s">
        <v>12</v>
      </c>
      <c r="C13" s="73">
        <v>25</v>
      </c>
      <c r="D13" s="74" t="s">
        <v>51</v>
      </c>
      <c r="E13" s="75" t="s">
        <v>32</v>
      </c>
      <c r="F13" s="76">
        <v>14.77</v>
      </c>
      <c r="G13" s="9">
        <v>41</v>
      </c>
      <c r="H13" s="9">
        <v>0</v>
      </c>
      <c r="I13" s="9">
        <v>0</v>
      </c>
      <c r="J13" s="10">
        <v>10.01</v>
      </c>
    </row>
    <row r="14" spans="1:10" ht="15.75">
      <c r="A14" s="7"/>
      <c r="B14" s="29" t="s">
        <v>17</v>
      </c>
      <c r="C14" s="73" t="s">
        <v>21</v>
      </c>
      <c r="D14" s="74" t="s">
        <v>40</v>
      </c>
      <c r="E14" s="75" t="s">
        <v>41</v>
      </c>
      <c r="F14" s="76">
        <f>234.72*1.4*0.02</f>
        <v>6.5721600000000002</v>
      </c>
      <c r="G14" s="9">
        <v>144.74</v>
      </c>
      <c r="H14" s="9">
        <v>3.53</v>
      </c>
      <c r="I14" s="9">
        <v>9.8800000000000008</v>
      </c>
      <c r="J14" s="10">
        <v>3.53</v>
      </c>
    </row>
    <row r="15" spans="1:10" ht="15.75">
      <c r="A15" s="7"/>
      <c r="B15" s="8"/>
      <c r="C15" s="46" t="s">
        <v>21</v>
      </c>
      <c r="D15" s="47" t="s">
        <v>22</v>
      </c>
      <c r="E15" s="38">
        <v>35</v>
      </c>
      <c r="F15" s="65">
        <v>1.8</v>
      </c>
      <c r="G15" s="9">
        <f>40*28/20</f>
        <v>56</v>
      </c>
      <c r="H15" s="9">
        <f>0.98*28/20</f>
        <v>1.3719999999999999</v>
      </c>
      <c r="I15" s="9">
        <f>0.2*28/20</f>
        <v>0.28000000000000003</v>
      </c>
      <c r="J15" s="10">
        <f>8.95*28/20</f>
        <v>12.529999999999998</v>
      </c>
    </row>
    <row r="16" spans="1:10" ht="15.75">
      <c r="A16" s="7"/>
      <c r="B16" s="54"/>
      <c r="C16" s="46" t="s">
        <v>21</v>
      </c>
      <c r="D16" s="47" t="s">
        <v>39</v>
      </c>
      <c r="E16" s="38">
        <v>36</v>
      </c>
      <c r="F16" s="65">
        <v>2.5</v>
      </c>
      <c r="G16" s="9">
        <f>41.6*29/20</f>
        <v>60.320000000000007</v>
      </c>
      <c r="H16" s="9">
        <f>1.6*29/20</f>
        <v>2.3200000000000003</v>
      </c>
      <c r="I16" s="9">
        <f>0.03*29/20</f>
        <v>4.3499999999999997E-2</v>
      </c>
      <c r="J16" s="10">
        <f>8.02*29/20</f>
        <v>11.629</v>
      </c>
    </row>
    <row r="17" spans="1:10" ht="16.5" thickBot="1">
      <c r="A17" s="31"/>
      <c r="B17" s="32"/>
      <c r="C17" s="33"/>
      <c r="D17" s="33"/>
      <c r="E17" s="43"/>
      <c r="F17" s="72">
        <f>SUM(F11:F16)</f>
        <v>77.998159999999984</v>
      </c>
      <c r="G17" s="34">
        <f>SUM(G11:G16)</f>
        <v>633.06000000000006</v>
      </c>
      <c r="H17" s="34">
        <f>SUM(H11:H16)</f>
        <v>22.46</v>
      </c>
      <c r="I17" s="34">
        <f>SUM(I11:I16)</f>
        <v>23.433500000000002</v>
      </c>
      <c r="J17" s="35">
        <f>SUM(J11:J16)</f>
        <v>75.647000000000006</v>
      </c>
    </row>
    <row r="18" spans="1:10" ht="15.75">
      <c r="A18" s="3"/>
      <c r="B18" s="19" t="s">
        <v>42</v>
      </c>
      <c r="C18" s="90">
        <v>1</v>
      </c>
      <c r="D18" s="89" t="s">
        <v>43</v>
      </c>
      <c r="E18" s="36">
        <v>30</v>
      </c>
      <c r="F18" s="36">
        <f>29.82*30/75</f>
        <v>11.928000000000001</v>
      </c>
      <c r="G18" s="91">
        <f>30*45/75</f>
        <v>18</v>
      </c>
      <c r="H18" s="92">
        <f>2.33*45/75</f>
        <v>1.3980000000000001</v>
      </c>
      <c r="I18" s="92">
        <f>0.15*45/75</f>
        <v>0.09</v>
      </c>
      <c r="J18" s="93">
        <f>4.88*45/75</f>
        <v>2.9279999999999999</v>
      </c>
    </row>
    <row r="19" spans="1:10" ht="45.75" thickBot="1">
      <c r="A19" s="7"/>
      <c r="B19" s="8" t="s">
        <v>14</v>
      </c>
      <c r="C19" s="50">
        <v>22</v>
      </c>
      <c r="D19" s="51" t="s">
        <v>57</v>
      </c>
      <c r="E19" s="40" t="s">
        <v>56</v>
      </c>
      <c r="F19" s="65">
        <f>5.97+2.16+6.49</f>
        <v>14.62</v>
      </c>
      <c r="G19" s="9">
        <v>108.75</v>
      </c>
      <c r="H19" s="9">
        <v>1.72</v>
      </c>
      <c r="I19" s="9">
        <v>6.18</v>
      </c>
      <c r="J19" s="10">
        <v>11.66</v>
      </c>
    </row>
    <row r="20" spans="1:10" s="1" customFormat="1" ht="15.6" customHeight="1">
      <c r="A20" s="7"/>
      <c r="B20" s="4" t="s">
        <v>11</v>
      </c>
      <c r="C20" s="44">
        <v>32</v>
      </c>
      <c r="D20" s="45" t="s">
        <v>45</v>
      </c>
      <c r="E20" s="37" t="s">
        <v>37</v>
      </c>
      <c r="F20" s="68">
        <f>29.99+8.45</f>
        <v>38.44</v>
      </c>
      <c r="G20" s="83">
        <v>313</v>
      </c>
      <c r="H20" s="83">
        <v>13.84</v>
      </c>
      <c r="I20" s="83">
        <v>13.14</v>
      </c>
      <c r="J20" s="84">
        <v>35.020000000000003</v>
      </c>
    </row>
    <row r="21" spans="1:10" s="1" customFormat="1" ht="15.75">
      <c r="A21" s="7"/>
      <c r="B21" s="81" t="s">
        <v>12</v>
      </c>
      <c r="C21" s="73">
        <v>25</v>
      </c>
      <c r="D21" s="74" t="s">
        <v>51</v>
      </c>
      <c r="E21" s="75" t="s">
        <v>32</v>
      </c>
      <c r="F21" s="76">
        <v>14.77</v>
      </c>
      <c r="G21" s="9">
        <v>41</v>
      </c>
      <c r="H21" s="9">
        <v>0</v>
      </c>
      <c r="I21" s="9">
        <v>0</v>
      </c>
      <c r="J21" s="10">
        <v>10.01</v>
      </c>
    </row>
    <row r="22" spans="1:10" s="1" customFormat="1" ht="15.75">
      <c r="A22" s="7"/>
      <c r="B22" s="29" t="s">
        <v>17</v>
      </c>
      <c r="C22" s="73" t="s">
        <v>21</v>
      </c>
      <c r="D22" s="74" t="s">
        <v>40</v>
      </c>
      <c r="E22" s="75" t="s">
        <v>41</v>
      </c>
      <c r="F22" s="76">
        <f>234.72*1.4*0.02</f>
        <v>6.5721600000000002</v>
      </c>
      <c r="G22" s="9">
        <v>144.74</v>
      </c>
      <c r="H22" s="9">
        <v>3.53</v>
      </c>
      <c r="I22" s="9">
        <v>9.8800000000000008</v>
      </c>
      <c r="J22" s="10">
        <v>3.53</v>
      </c>
    </row>
    <row r="23" spans="1:10" s="1" customFormat="1" ht="15.75">
      <c r="A23" s="7"/>
      <c r="B23" s="8"/>
      <c r="C23" s="46" t="s">
        <v>21</v>
      </c>
      <c r="D23" s="47" t="s">
        <v>22</v>
      </c>
      <c r="E23" s="38">
        <v>29</v>
      </c>
      <c r="F23" s="65">
        <f>54.17*0.029</f>
        <v>1.5709300000000002</v>
      </c>
      <c r="G23" s="9">
        <f>40*28/20</f>
        <v>56</v>
      </c>
      <c r="H23" s="9">
        <f>0.98*28/20</f>
        <v>1.3719999999999999</v>
      </c>
      <c r="I23" s="9">
        <f>0.2*28/20</f>
        <v>0.28000000000000003</v>
      </c>
      <c r="J23" s="10">
        <f>8.95*28/20</f>
        <v>12.529999999999998</v>
      </c>
    </row>
    <row r="24" spans="1:10" s="1" customFormat="1" ht="15.75">
      <c r="A24" s="7"/>
      <c r="B24" s="54"/>
      <c r="C24" s="46" t="s">
        <v>21</v>
      </c>
      <c r="D24" s="47" t="s">
        <v>39</v>
      </c>
      <c r="E24" s="38">
        <v>30</v>
      </c>
      <c r="F24" s="65">
        <v>2.1</v>
      </c>
      <c r="G24" s="9">
        <f>41.6*29/20</f>
        <v>60.320000000000007</v>
      </c>
      <c r="H24" s="9">
        <f>1.6*29/20</f>
        <v>2.3200000000000003</v>
      </c>
      <c r="I24" s="9">
        <f>0.03*29/20</f>
        <v>4.3499999999999997E-2</v>
      </c>
      <c r="J24" s="10">
        <f>8.02*29/20</f>
        <v>11.629</v>
      </c>
    </row>
    <row r="25" spans="1:10" ht="16.5" thickBot="1">
      <c r="A25" s="31"/>
      <c r="B25" s="32"/>
      <c r="C25" s="33"/>
      <c r="D25" s="33"/>
      <c r="E25" s="43"/>
      <c r="F25" s="72">
        <f>SUM(F18:F24)</f>
        <v>90.001089999999991</v>
      </c>
      <c r="G25" s="34">
        <f>SUM(G18:G24)</f>
        <v>741.81000000000006</v>
      </c>
      <c r="H25" s="34">
        <f>SUM(H18:H24)</f>
        <v>24.18</v>
      </c>
      <c r="I25" s="34">
        <f>SUM(I18:I24)</f>
        <v>29.613500000000002</v>
      </c>
      <c r="J25" s="35">
        <f>SUM(J18:J24)</f>
        <v>87.307000000000002</v>
      </c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2021-09-24T08:35:54Z</cp:lastPrinted>
  <dcterms:created xsi:type="dcterms:W3CDTF">2015-06-05T18:19:34Z</dcterms:created>
  <dcterms:modified xsi:type="dcterms:W3CDTF">2021-09-24T08:37:41Z</dcterms:modified>
</cp:coreProperties>
</file>