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1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4" i="2" l="1"/>
  <c r="F21" i="2"/>
  <c r="F25" i="2" s="1"/>
  <c r="F18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F20" i="2"/>
  <c r="J19" i="2"/>
  <c r="J25" i="2" s="1"/>
  <c r="I19" i="2"/>
  <c r="I25" i="2" s="1"/>
  <c r="H19" i="2"/>
  <c r="H25" i="2" s="1"/>
  <c r="G19" i="2"/>
  <c r="G25" i="2" s="1"/>
  <c r="F19" i="2"/>
  <c r="J16" i="2"/>
  <c r="J15" i="2"/>
  <c r="I16" i="2"/>
  <c r="I15" i="2"/>
  <c r="I17" i="2" s="1"/>
  <c r="H16" i="2"/>
  <c r="H15" i="2"/>
  <c r="G16" i="2"/>
  <c r="G15" i="2"/>
  <c r="J12" i="2"/>
  <c r="I12" i="2"/>
  <c r="H12" i="2"/>
  <c r="G12" i="2"/>
  <c r="F16" i="2"/>
  <c r="F15" i="2"/>
  <c r="F12" i="2"/>
  <c r="F13" i="2"/>
  <c r="F11" i="2"/>
  <c r="J7" i="2"/>
  <c r="J6" i="2"/>
  <c r="I7" i="2"/>
  <c r="I6" i="2"/>
  <c r="H7" i="2"/>
  <c r="H6" i="2"/>
  <c r="G7" i="2"/>
  <c r="G6" i="2"/>
  <c r="F7" i="2"/>
  <c r="F8" i="2"/>
  <c r="J18" i="2"/>
  <c r="I18" i="2"/>
  <c r="H18" i="2"/>
  <c r="G18" i="2"/>
  <c r="J14" i="2"/>
  <c r="I14" i="2"/>
  <c r="H14" i="2"/>
  <c r="G14" i="2"/>
  <c r="J13" i="2"/>
  <c r="I13" i="2"/>
  <c r="H13" i="2"/>
  <c r="G13" i="2"/>
  <c r="J11" i="2"/>
  <c r="I11" i="2"/>
  <c r="H11" i="2"/>
  <c r="G11" i="2"/>
  <c r="H17" i="2"/>
  <c r="J9" i="2"/>
  <c r="I9" i="2"/>
  <c r="H9" i="2"/>
  <c r="G9" i="2"/>
  <c r="J8" i="2"/>
  <c r="I8" i="2"/>
  <c r="H8" i="2"/>
  <c r="G8" i="2"/>
  <c r="F10" i="2"/>
  <c r="J17" i="2" l="1"/>
  <c r="F17" i="2"/>
  <c r="J10" i="2"/>
  <c r="G10" i="2"/>
  <c r="H10" i="2"/>
  <c r="I10" i="2"/>
  <c r="G17" i="2"/>
  <c r="J42" i="1"/>
  <c r="J41" i="1"/>
  <c r="I42" i="1"/>
  <c r="I41" i="1"/>
  <c r="H42" i="1"/>
  <c r="H41" i="1"/>
  <c r="G42" i="1"/>
  <c r="G41" i="1"/>
  <c r="J39" i="1"/>
  <c r="I39" i="1"/>
  <c r="H39" i="1"/>
  <c r="G39" i="1"/>
  <c r="J37" i="1"/>
  <c r="I37" i="1"/>
  <c r="H37" i="1"/>
  <c r="G37" i="1"/>
  <c r="F42" i="1"/>
  <c r="F41" i="1"/>
  <c r="F39" i="1"/>
  <c r="F35" i="1"/>
  <c r="F37" i="1"/>
  <c r="J33" i="1"/>
  <c r="I33" i="1"/>
  <c r="H33" i="1"/>
  <c r="G33" i="1"/>
  <c r="J28" i="1"/>
  <c r="J27" i="1"/>
  <c r="I28" i="1"/>
  <c r="I27" i="1"/>
  <c r="I31" i="1" s="1"/>
  <c r="H28" i="1"/>
  <c r="H27" i="1"/>
  <c r="G28" i="1"/>
  <c r="G27" i="1"/>
  <c r="F30" i="1"/>
  <c r="F31" i="1" s="1"/>
  <c r="F28" i="1"/>
  <c r="J40" i="1"/>
  <c r="I40" i="1"/>
  <c r="H40" i="1"/>
  <c r="G40" i="1"/>
  <c r="J38" i="1"/>
  <c r="I38" i="1"/>
  <c r="H38" i="1"/>
  <c r="G38" i="1"/>
  <c r="J36" i="1"/>
  <c r="I36" i="1"/>
  <c r="H36" i="1"/>
  <c r="G36" i="1"/>
  <c r="J35" i="1"/>
  <c r="J43" i="1" s="1"/>
  <c r="I35" i="1"/>
  <c r="I43" i="1" s="1"/>
  <c r="H35" i="1"/>
  <c r="G35" i="1"/>
  <c r="G43" i="1" s="1"/>
  <c r="J34" i="1"/>
  <c r="I34" i="1"/>
  <c r="H34" i="1"/>
  <c r="G34" i="1"/>
  <c r="J30" i="1"/>
  <c r="I30" i="1"/>
  <c r="H30" i="1"/>
  <c r="G30" i="1"/>
  <c r="J29" i="1"/>
  <c r="I29" i="1"/>
  <c r="H29" i="1"/>
  <c r="G29" i="1"/>
  <c r="J31" i="1"/>
  <c r="H31" i="1"/>
  <c r="G31" i="1"/>
  <c r="H22" i="1"/>
  <c r="I22" i="1"/>
  <c r="J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H13" i="1"/>
  <c r="I13" i="1"/>
  <c r="J13" i="1"/>
  <c r="G13" i="1"/>
  <c r="J12" i="1"/>
  <c r="I12" i="1"/>
  <c r="H12" i="1"/>
  <c r="G12" i="1"/>
  <c r="H10" i="1"/>
  <c r="I10" i="1"/>
  <c r="J10" i="1"/>
  <c r="G10" i="1"/>
  <c r="J9" i="1"/>
  <c r="I9" i="1"/>
  <c r="H9" i="1"/>
  <c r="G9" i="1"/>
  <c r="G8" i="1"/>
  <c r="J8" i="1"/>
  <c r="I8" i="1"/>
  <c r="H8" i="1"/>
  <c r="J7" i="1"/>
  <c r="I7" i="1"/>
  <c r="H7" i="1"/>
  <c r="G7" i="1"/>
  <c r="G6" i="1"/>
  <c r="J6" i="1"/>
  <c r="I6" i="1"/>
  <c r="H6" i="1"/>
  <c r="F43" i="1"/>
  <c r="F34" i="1"/>
  <c r="F29" i="1"/>
  <c r="F21" i="1"/>
  <c r="F16" i="1"/>
  <c r="F14" i="1"/>
  <c r="F22" i="1"/>
  <c r="F18" i="1"/>
  <c r="H43" i="1" l="1"/>
  <c r="F7" i="1"/>
  <c r="F8" i="1"/>
  <c r="F13" i="1" l="1"/>
  <c r="F10" i="1"/>
</calcChain>
</file>

<file path=xl/sharedStrings.xml><?xml version="1.0" encoding="utf-8"?>
<sst xmlns="http://schemas.openxmlformats.org/spreadsheetml/2006/main" count="182" uniqueCount="64">
  <si>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</si>
  <si>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</si>
  <si>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</si>
  <si>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</si>
  <si>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</si>
  <si>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</si>
  <si>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</si>
  <si>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</si>
  <si>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</si>
  <si>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</si>
  <si>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</si>
  <si>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</si>
  <si>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</si>
  <si>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</si>
  <si>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</si>
  <si>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</si>
  <si>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</si>
  <si>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</si>
  <si>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</si>
  <si>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</si>
  <si>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</si>
  <si>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</si>
  <si>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</si>
  <si>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</si>
  <si>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</si>
  <si>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</si>
  <si>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</si>
  <si>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</si>
  <si>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</si>
  <si>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</si>
  <si>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</si>
  <si>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</si>
  <si>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</si>
  <si>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</si>
  <si>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</si>
  <si>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</si>
  <si>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</si>
  <si>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</si>
  <si>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</si>
  <si>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</si>
  <si>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</si>
  <si>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</si>
  <si>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</si>
  <si>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</si>
  <si>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</si>
  <si>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40</t>
  </si>
  <si>
    <t>80</t>
  </si>
  <si>
    <t>25</t>
  </si>
  <si>
    <t>32</t>
  </si>
  <si>
    <t>корп</t>
  </si>
  <si>
    <t>11-18 лет</t>
  </si>
  <si>
    <t>100</t>
  </si>
  <si>
    <t>90/80</t>
  </si>
  <si>
    <t>37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</si>
  <si>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</si>
  <si>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</si>
  <si>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</si>
  <si>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</si>
  <si>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28</t>
  </si>
  <si>
    <t>20</t>
  </si>
  <si>
    <t>245/5</t>
  </si>
  <si>
    <t>27</t>
  </si>
  <si>
    <t>75/65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</si>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</sst>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3" bestFit="1" customWidth="1"/>
    <col min="6" max="6" width="5.4414062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x14ac:dyDescent="0.3">
      <c r="A1" s="1" t="s">
        <v>0</v>
      </c>
      <c r="B1" s="118" t="s">
        <v>63</v>
      </c>
      <c r="C1" s="119"/>
      <c r="D1" s="120"/>
      <c r="E1" s="33" t="s">
        <v>49</v>
      </c>
      <c r="F1" s="32"/>
      <c r="H1" s="1" t="s">
        <v>1</v>
      </c>
      <c r="I1" s="31" t="s">
        <v>54</v>
      </c>
    </row>
    <row r="2" spans="1:10" ht="15" thickBot="1" x14ac:dyDescent="0.35">
      <c r="B2" s="2" t="s">
        <v>34</v>
      </c>
    </row>
    <row r="3" spans="1:10" s="40" customFormat="1" ht="29.4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ht="28.8" x14ac:dyDescent="0.3">
      <c r="A4" s="6" t="s">
        <v>10</v>
      </c>
      <c r="B4" s="7" t="s">
        <v>11</v>
      </c>
      <c r="C4" s="8">
        <v>53</v>
      </c>
      <c r="D4" s="9" t="s">
        <v>35</v>
      </c>
      <c r="E4" s="42">
        <v>200</v>
      </c>
      <c r="F4" s="43">
        <v>11.04</v>
      </c>
      <c r="G4" s="10">
        <v>146</v>
      </c>
      <c r="H4" s="10">
        <v>5.7</v>
      </c>
      <c r="I4" s="10">
        <v>5.28</v>
      </c>
      <c r="J4" s="11">
        <v>18.88</v>
      </c>
    </row>
    <row r="5" spans="1:10" x14ac:dyDescent="0.3">
      <c r="A5" s="12"/>
      <c r="B5" s="13" t="s">
        <v>12</v>
      </c>
      <c r="C5" s="14">
        <v>30</v>
      </c>
      <c r="D5" s="15" t="s">
        <v>36</v>
      </c>
      <c r="E5" s="44">
        <v>200</v>
      </c>
      <c r="F5" s="45">
        <v>3.31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 x14ac:dyDescent="0.3">
      <c r="A6" s="12"/>
      <c r="B6" s="13" t="s">
        <v>19</v>
      </c>
      <c r="C6" s="14" t="s">
        <v>23</v>
      </c>
      <c r="D6" s="15" t="s">
        <v>24</v>
      </c>
      <c r="E6" s="44">
        <v>25</v>
      </c>
      <c r="F6" s="45">
        <v>1.1000000000000001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 x14ac:dyDescent="0.3">
      <c r="A7" s="12"/>
      <c r="B7" s="18"/>
      <c r="C7" s="14" t="s">
        <v>23</v>
      </c>
      <c r="D7" s="15" t="s">
        <v>25</v>
      </c>
      <c r="E7" s="44">
        <v>26</v>
      </c>
      <c r="F7" s="45">
        <f>86.25*0.026</f>
        <v>2.2424999999999997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 x14ac:dyDescent="0.3">
      <c r="A8" s="12"/>
      <c r="B8" s="19" t="s">
        <v>26</v>
      </c>
      <c r="C8" s="20" t="s">
        <v>23</v>
      </c>
      <c r="D8" s="21" t="s">
        <v>37</v>
      </c>
      <c r="E8" s="46">
        <v>139</v>
      </c>
      <c r="F8" s="47">
        <f>168*0.139</f>
        <v>23.352000000000004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 x14ac:dyDescent="0.3">
      <c r="A9" s="24"/>
      <c r="B9" s="18"/>
      <c r="C9" s="14">
        <v>6</v>
      </c>
      <c r="D9" s="15" t="s">
        <v>27</v>
      </c>
      <c r="E9" s="44">
        <v>12</v>
      </c>
      <c r="F9" s="45">
        <v>7.56</v>
      </c>
      <c r="G9" s="16">
        <f>36</f>
        <v>36</v>
      </c>
      <c r="H9" s="16">
        <f>1.36</f>
        <v>1.36</v>
      </c>
      <c r="I9" s="16">
        <f>2.76</f>
        <v>2.76</v>
      </c>
      <c r="J9" s="16">
        <f>0.31</f>
        <v>0.31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48.604500000000002</v>
      </c>
      <c r="G10" s="28">
        <f>SUM(G4:G9)</f>
        <v>462.52</v>
      </c>
      <c r="H10" s="28">
        <f t="shared" ref="H10:J10" si="0">SUM(H4:H9)</f>
        <v>12.509999999999998</v>
      </c>
      <c r="I10" s="28">
        <f t="shared" si="0"/>
        <v>9.0339999999999989</v>
      </c>
      <c r="J10" s="28">
        <f t="shared" si="0"/>
        <v>79.8125</v>
      </c>
    </row>
    <row r="11" spans="1:10" x14ac:dyDescent="0.3">
      <c r="A11" s="6" t="s">
        <v>28</v>
      </c>
      <c r="B11" s="7"/>
      <c r="C11" s="8">
        <v>25</v>
      </c>
      <c r="D11" s="9" t="s">
        <v>32</v>
      </c>
      <c r="E11" s="42">
        <v>200</v>
      </c>
      <c r="F11" s="43">
        <v>9.4600000000000009</v>
      </c>
      <c r="G11" s="10">
        <v>136</v>
      </c>
      <c r="H11" s="10">
        <v>0.6</v>
      </c>
      <c r="I11" s="10">
        <v>0</v>
      </c>
      <c r="J11" s="11">
        <v>33</v>
      </c>
    </row>
    <row r="12" spans="1:10" x14ac:dyDescent="0.3">
      <c r="A12" s="24"/>
      <c r="B12" s="18"/>
      <c r="C12" s="14">
        <v>76</v>
      </c>
      <c r="D12" s="15" t="s">
        <v>42</v>
      </c>
      <c r="E12" s="44">
        <v>105</v>
      </c>
      <c r="F12" s="45">
        <v>26.98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" thickBot="1" x14ac:dyDescent="0.35">
      <c r="A13" s="34"/>
      <c r="B13" s="19"/>
      <c r="C13" s="20"/>
      <c r="D13" s="21"/>
      <c r="E13" s="46"/>
      <c r="F13" s="47">
        <f>SUM(F11:F12)</f>
        <v>36.44</v>
      </c>
      <c r="G13" s="22">
        <f>SUM(G11:G12)</f>
        <v>393.25</v>
      </c>
      <c r="H13" s="22">
        <f t="shared" ref="H13:J13" si="1">SUM(H11:H12)</f>
        <v>13.672499999999999</v>
      </c>
      <c r="I13" s="22">
        <f t="shared" si="1"/>
        <v>9.0195000000000007</v>
      </c>
      <c r="J13" s="22">
        <f t="shared" si="1"/>
        <v>39.646500000000003</v>
      </c>
    </row>
    <row r="14" spans="1:10" x14ac:dyDescent="0.3">
      <c r="A14" s="6" t="s">
        <v>13</v>
      </c>
      <c r="B14" s="7" t="s">
        <v>14</v>
      </c>
      <c r="C14" s="8">
        <v>27</v>
      </c>
      <c r="D14" s="9" t="s">
        <v>38</v>
      </c>
      <c r="E14" s="50" t="s">
        <v>45</v>
      </c>
      <c r="F14" s="43">
        <f>8.99*40/60</f>
        <v>5.9933333333333341</v>
      </c>
      <c r="G14" s="10">
        <f>71.4*40/60</f>
        <v>47.6</v>
      </c>
      <c r="H14" s="10">
        <f>1.14*40/60</f>
        <v>0.7599999999999999</v>
      </c>
      <c r="I14" s="10">
        <f>5.34*40/60</f>
        <v>3.56</v>
      </c>
      <c r="J14" s="11">
        <f>4.62*40/60</f>
        <v>3.08</v>
      </c>
    </row>
    <row r="15" spans="1:10" ht="28.8" x14ac:dyDescent="0.3">
      <c r="A15" s="12"/>
      <c r="B15" s="13" t="s">
        <v>15</v>
      </c>
      <c r="C15" s="14">
        <v>33</v>
      </c>
      <c r="D15" s="15" t="s">
        <v>39</v>
      </c>
      <c r="E15" s="51" t="s">
        <v>44</v>
      </c>
      <c r="F15" s="45">
        <v>9.84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 x14ac:dyDescent="0.3">
      <c r="A16" s="12"/>
      <c r="B16" s="13" t="s">
        <v>16</v>
      </c>
      <c r="C16" s="14">
        <v>23</v>
      </c>
      <c r="D16" s="15" t="s">
        <v>33</v>
      </c>
      <c r="E16" s="51" t="s">
        <v>46</v>
      </c>
      <c r="F16" s="45">
        <f>33.2*80/90</f>
        <v>29.511111111111113</v>
      </c>
      <c r="G16" s="16">
        <f>103*80/90</f>
        <v>91.555555555555557</v>
      </c>
      <c r="H16" s="16">
        <f>12.92*80/90</f>
        <v>11.484444444444444</v>
      </c>
      <c r="I16" s="16">
        <f>2.28*80/90</f>
        <v>2.0266666666666664</v>
      </c>
      <c r="J16" s="17">
        <f>8.31*80/90</f>
        <v>7.3866666666666676</v>
      </c>
    </row>
    <row r="17" spans="1:10" x14ac:dyDescent="0.3">
      <c r="A17" s="12"/>
      <c r="B17" s="13"/>
      <c r="C17" s="14">
        <v>15</v>
      </c>
      <c r="D17" s="15" t="s">
        <v>40</v>
      </c>
      <c r="E17" s="51" t="s">
        <v>47</v>
      </c>
      <c r="F17" s="45">
        <v>2.38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 x14ac:dyDescent="0.3">
      <c r="A18" s="12"/>
      <c r="B18" s="13" t="s">
        <v>17</v>
      </c>
      <c r="C18" s="14">
        <v>52</v>
      </c>
      <c r="D18" s="15" t="s">
        <v>41</v>
      </c>
      <c r="E18" s="51" t="s">
        <v>43</v>
      </c>
      <c r="F18" s="45">
        <f>5.42+9.51</f>
        <v>14.93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 x14ac:dyDescent="0.3">
      <c r="A19" s="12"/>
      <c r="B19" s="13" t="s">
        <v>29</v>
      </c>
      <c r="C19" s="14">
        <v>35</v>
      </c>
      <c r="D19" s="15" t="s">
        <v>31</v>
      </c>
      <c r="E19" s="51">
        <v>200</v>
      </c>
      <c r="F19" s="45">
        <v>7.02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 x14ac:dyDescent="0.3">
      <c r="A20" s="12"/>
      <c r="B20" s="13" t="s">
        <v>20</v>
      </c>
      <c r="C20" s="14" t="s">
        <v>23</v>
      </c>
      <c r="D20" s="15" t="s">
        <v>30</v>
      </c>
      <c r="E20" s="51" t="s">
        <v>48</v>
      </c>
      <c r="F20" s="45">
        <v>1.83</v>
      </c>
      <c r="G20" s="16">
        <f>62.4*32/30</f>
        <v>66.56</v>
      </c>
      <c r="H20" s="16">
        <f>2.4*32/30</f>
        <v>2.56</v>
      </c>
      <c r="I20" s="16">
        <f>0.45*32/30</f>
        <v>0.48000000000000004</v>
      </c>
      <c r="J20" s="17">
        <f>11.37*32/30</f>
        <v>12.127999999999998</v>
      </c>
    </row>
    <row r="21" spans="1:10" x14ac:dyDescent="0.3">
      <c r="A21" s="12"/>
      <c r="B21" s="29" t="s">
        <v>18</v>
      </c>
      <c r="C21" s="20" t="s">
        <v>23</v>
      </c>
      <c r="D21" s="21" t="s">
        <v>24</v>
      </c>
      <c r="E21" s="52">
        <v>31</v>
      </c>
      <c r="F21" s="47">
        <f>45.14*0.031</f>
        <v>1.39934</v>
      </c>
      <c r="G21" s="22">
        <f>60*31/30</f>
        <v>62</v>
      </c>
      <c r="H21" s="22">
        <f>1.47*31/30</f>
        <v>1.5189999999999999</v>
      </c>
      <c r="I21" s="22">
        <f>0.3*31/30</f>
        <v>0.30999999999999994</v>
      </c>
      <c r="J21" s="23">
        <f>13.44*31/30</f>
        <v>13.888</v>
      </c>
    </row>
    <row r="22" spans="1:10" x14ac:dyDescent="0.3">
      <c r="A22" s="13"/>
      <c r="B22" s="18"/>
      <c r="C22" s="13"/>
      <c r="D22" s="13"/>
      <c r="E22" s="53"/>
      <c r="F22" s="54">
        <f>SUM(F14:F21)</f>
        <v>72.90378444444444</v>
      </c>
      <c r="G22" s="30">
        <f>SUM(G14:G21)</f>
        <v>749.96555555555551</v>
      </c>
      <c r="H22" s="30">
        <f t="shared" ref="H22:J22" si="2">SUM(H14:H21)</f>
        <v>22.52344444444444</v>
      </c>
      <c r="I22" s="30">
        <f t="shared" si="2"/>
        <v>21.126666666666665</v>
      </c>
      <c r="J22" s="30">
        <f t="shared" si="2"/>
        <v>91.89266666666667</v>
      </c>
    </row>
    <row r="23" spans="1:10" ht="15" thickBot="1" x14ac:dyDescent="0.35">
      <c r="B23" s="2" t="s">
        <v>50</v>
      </c>
      <c r="E23" s="55"/>
      <c r="F23" s="56"/>
    </row>
    <row r="24" spans="1:10" ht="29.4" thickBot="1" x14ac:dyDescent="0.35">
      <c r="A24" s="3" t="s">
        <v>2</v>
      </c>
      <c r="B24" s="4" t="s">
        <v>3</v>
      </c>
      <c r="C24" s="4" t="s">
        <v>21</v>
      </c>
      <c r="D24" s="4" t="s">
        <v>4</v>
      </c>
      <c r="E24" s="57" t="s">
        <v>22</v>
      </c>
      <c r="F24" s="57" t="s">
        <v>5</v>
      </c>
      <c r="G24" s="35" t="s">
        <v>6</v>
      </c>
      <c r="H24" s="4" t="s">
        <v>7</v>
      </c>
      <c r="I24" s="4" t="s">
        <v>8</v>
      </c>
      <c r="J24" s="5" t="s">
        <v>9</v>
      </c>
    </row>
    <row r="25" spans="1:10" ht="28.8" x14ac:dyDescent="0.3">
      <c r="A25" s="6" t="s">
        <v>10</v>
      </c>
      <c r="B25" s="7" t="s">
        <v>11</v>
      </c>
      <c r="C25" s="8">
        <v>53</v>
      </c>
      <c r="D25" s="9" t="s">
        <v>35</v>
      </c>
      <c r="E25" s="42">
        <v>200</v>
      </c>
      <c r="F25" s="43">
        <v>11.04</v>
      </c>
      <c r="G25" s="10">
        <v>146</v>
      </c>
      <c r="H25" s="10">
        <v>5.7</v>
      </c>
      <c r="I25" s="10">
        <v>5.28</v>
      </c>
      <c r="J25" s="11">
        <v>18.88</v>
      </c>
    </row>
    <row r="26" spans="1:10" x14ac:dyDescent="0.3">
      <c r="A26" s="12"/>
      <c r="B26" s="13" t="s">
        <v>12</v>
      </c>
      <c r="C26" s="14">
        <v>30</v>
      </c>
      <c r="D26" s="15" t="s">
        <v>36</v>
      </c>
      <c r="E26" s="44">
        <v>200</v>
      </c>
      <c r="F26" s="45">
        <v>3.31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 x14ac:dyDescent="0.3">
      <c r="A27" s="12"/>
      <c r="B27" s="13" t="s">
        <v>19</v>
      </c>
      <c r="C27" s="14" t="s">
        <v>23</v>
      </c>
      <c r="D27" s="15" t="s">
        <v>24</v>
      </c>
      <c r="E27" s="44">
        <v>34</v>
      </c>
      <c r="F27" s="45">
        <v>1.52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 x14ac:dyDescent="0.3">
      <c r="A28" s="12"/>
      <c r="B28" s="18"/>
      <c r="C28" s="14" t="s">
        <v>23</v>
      </c>
      <c r="D28" s="15" t="s">
        <v>25</v>
      </c>
      <c r="E28" s="44">
        <v>35</v>
      </c>
      <c r="F28" s="45">
        <f>86.25*0.035</f>
        <v>3.0187500000000003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 x14ac:dyDescent="0.3">
      <c r="A29" s="12"/>
      <c r="B29" s="19" t="s">
        <v>26</v>
      </c>
      <c r="C29" s="20" t="s">
        <v>23</v>
      </c>
      <c r="D29" s="21" t="s">
        <v>37</v>
      </c>
      <c r="E29" s="46">
        <v>139</v>
      </c>
      <c r="F29" s="47">
        <f>168*0.139</f>
        <v>23.352000000000004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 x14ac:dyDescent="0.3">
      <c r="A30" s="24"/>
      <c r="B30" s="18"/>
      <c r="C30" s="14">
        <v>6</v>
      </c>
      <c r="D30" s="15" t="s">
        <v>27</v>
      </c>
      <c r="E30" s="44">
        <v>23</v>
      </c>
      <c r="F30" s="45">
        <f>9.3*23/15</f>
        <v>14.26</v>
      </c>
      <c r="G30" s="16">
        <f>36</f>
        <v>36</v>
      </c>
      <c r="H30" s="16">
        <f>1.36</f>
        <v>1.36</v>
      </c>
      <c r="I30" s="16">
        <f>2.76</f>
        <v>2.76</v>
      </c>
      <c r="J30" s="16">
        <f>0.31</f>
        <v>0.31</v>
      </c>
    </row>
    <row r="31" spans="1:10" ht="15" thickBot="1" x14ac:dyDescent="0.35">
      <c r="A31" s="12"/>
      <c r="B31" s="25"/>
      <c r="C31" s="26"/>
      <c r="D31" s="27"/>
      <c r="E31" s="48"/>
      <c r="F31" s="49">
        <f>SUM(F25:F30)</f>
        <v>56.500750000000004</v>
      </c>
      <c r="G31" s="28">
        <f>SUM(G25:G30)</f>
        <v>499.24</v>
      </c>
      <c r="H31" s="28">
        <f t="shared" ref="H31" si="3">SUM(H25:H30)</f>
        <v>13.670999999999999</v>
      </c>
      <c r="I31" s="28">
        <f t="shared" ref="I31" si="4">SUM(I25:I30)</f>
        <v>9.1374999999999993</v>
      </c>
      <c r="J31" s="28">
        <f t="shared" ref="J31" si="5">SUM(J25:J30)</f>
        <v>87.85</v>
      </c>
    </row>
    <row r="32" spans="1:10" x14ac:dyDescent="0.3">
      <c r="A32" s="6" t="s">
        <v>28</v>
      </c>
      <c r="B32" s="7"/>
      <c r="C32" s="8">
        <v>25</v>
      </c>
      <c r="D32" s="9" t="s">
        <v>32</v>
      </c>
      <c r="E32" s="42">
        <v>200</v>
      </c>
      <c r="F32" s="43">
        <v>9.4600000000000009</v>
      </c>
      <c r="G32" s="10">
        <v>136</v>
      </c>
      <c r="H32" s="10">
        <v>0.6</v>
      </c>
      <c r="I32" s="10">
        <v>0</v>
      </c>
      <c r="J32" s="11">
        <v>33</v>
      </c>
    </row>
    <row r="33" spans="1:10" x14ac:dyDescent="0.3">
      <c r="A33" s="24"/>
      <c r="B33" s="18"/>
      <c r="C33" s="14">
        <v>76</v>
      </c>
      <c r="D33" s="15" t="s">
        <v>42</v>
      </c>
      <c r="E33" s="44">
        <v>125</v>
      </c>
      <c r="F33" s="45">
        <v>32.9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" thickBot="1" x14ac:dyDescent="0.35">
      <c r="A34" s="34"/>
      <c r="B34" s="19"/>
      <c r="C34" s="20"/>
      <c r="D34" s="21"/>
      <c r="E34" s="46"/>
      <c r="F34" s="47">
        <f>SUM(F32:F33)</f>
        <v>42.36</v>
      </c>
      <c r="G34" s="22">
        <f>SUM(G32:G33)</f>
        <v>442.25</v>
      </c>
      <c r="H34" s="22">
        <f t="shared" ref="H34" si="6">SUM(H32:H33)</f>
        <v>16.162500000000001</v>
      </c>
      <c r="I34" s="22">
        <f t="shared" ref="I34" si="7">SUM(I32:I33)</f>
        <v>10.737500000000001</v>
      </c>
      <c r="J34" s="22">
        <f t="shared" ref="J34" si="8">SUM(J32:J33)</f>
        <v>40.912500000000001</v>
      </c>
    </row>
    <row r="35" spans="1:10" x14ac:dyDescent="0.3">
      <c r="A35" s="6" t="s">
        <v>13</v>
      </c>
      <c r="B35" s="7" t="s">
        <v>14</v>
      </c>
      <c r="C35" s="8">
        <v>27</v>
      </c>
      <c r="D35" s="9" t="s">
        <v>38</v>
      </c>
      <c r="E35" s="50" t="s">
        <v>45</v>
      </c>
      <c r="F35" s="43">
        <f>14.98*0.4</f>
        <v>5.9920000000000009</v>
      </c>
      <c r="G35" s="10">
        <f>71.4*40/60</f>
        <v>47.6</v>
      </c>
      <c r="H35" s="10">
        <f>1.14*40/60</f>
        <v>0.7599999999999999</v>
      </c>
      <c r="I35" s="10">
        <f>5.34*40/60</f>
        <v>3.56</v>
      </c>
      <c r="J35" s="11">
        <f>4.62*40/60</f>
        <v>3.08</v>
      </c>
    </row>
    <row r="36" spans="1:10" ht="28.8" x14ac:dyDescent="0.3">
      <c r="A36" s="12"/>
      <c r="B36" s="13" t="s">
        <v>15</v>
      </c>
      <c r="C36" s="14">
        <v>33</v>
      </c>
      <c r="D36" s="15" t="s">
        <v>39</v>
      </c>
      <c r="E36" s="51" t="s">
        <v>44</v>
      </c>
      <c r="F36" s="45">
        <v>9.84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 x14ac:dyDescent="0.3">
      <c r="A37" s="12"/>
      <c r="B37" s="13" t="s">
        <v>16</v>
      </c>
      <c r="C37" s="14">
        <v>23</v>
      </c>
      <c r="D37" s="15" t="s">
        <v>33</v>
      </c>
      <c r="E37" s="51" t="s">
        <v>51</v>
      </c>
      <c r="F37" s="45">
        <f>44.53*100/120</f>
        <v>37.108333333333334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x14ac:dyDescent="0.3">
      <c r="A38" s="12"/>
      <c r="B38" s="13"/>
      <c r="C38" s="14">
        <v>15</v>
      </c>
      <c r="D38" s="15" t="s">
        <v>40</v>
      </c>
      <c r="E38" s="51" t="s">
        <v>47</v>
      </c>
      <c r="F38" s="45">
        <v>2.38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 x14ac:dyDescent="0.3">
      <c r="A39" s="12"/>
      <c r="B39" s="13" t="s">
        <v>17</v>
      </c>
      <c r="C39" s="14">
        <v>52</v>
      </c>
      <c r="D39" s="15" t="s">
        <v>41</v>
      </c>
      <c r="E39" s="51" t="s">
        <v>52</v>
      </c>
      <c r="F39" s="45">
        <f>6.67*90/96+12.91*80/84</f>
        <v>18.548363095238095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 x14ac:dyDescent="0.3">
      <c r="A40" s="12"/>
      <c r="B40" s="13" t="s">
        <v>29</v>
      </c>
      <c r="C40" s="14">
        <v>35</v>
      </c>
      <c r="D40" s="15" t="s">
        <v>31</v>
      </c>
      <c r="E40" s="51">
        <v>200</v>
      </c>
      <c r="F40" s="45">
        <v>7.02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 x14ac:dyDescent="0.3">
      <c r="A41" s="12"/>
      <c r="B41" s="13" t="s">
        <v>20</v>
      </c>
      <c r="C41" s="14" t="s">
        <v>23</v>
      </c>
      <c r="D41" s="15" t="s">
        <v>30</v>
      </c>
      <c r="E41" s="51" t="s">
        <v>53</v>
      </c>
      <c r="F41" s="45">
        <f>58.5*0.037</f>
        <v>2.1644999999999999</v>
      </c>
      <c r="G41" s="16">
        <f>62.4*37/30</f>
        <v>76.959999999999994</v>
      </c>
      <c r="H41" s="16">
        <f>2.4*37/30</f>
        <v>2.96</v>
      </c>
      <c r="I41" s="16">
        <f>0.45*37/30</f>
        <v>0.55500000000000005</v>
      </c>
      <c r="J41" s="17">
        <f>11.37*37/30</f>
        <v>14.023</v>
      </c>
    </row>
    <row r="42" spans="1:10" x14ac:dyDescent="0.3">
      <c r="A42" s="12"/>
      <c r="B42" s="29" t="s">
        <v>18</v>
      </c>
      <c r="C42" s="20" t="s">
        <v>23</v>
      </c>
      <c r="D42" s="21" t="s">
        <v>24</v>
      </c>
      <c r="E42" s="52" t="s">
        <v>53</v>
      </c>
      <c r="F42" s="47">
        <f>45.14*0.037</f>
        <v>1.67018</v>
      </c>
      <c r="G42" s="22">
        <f>60*37/30</f>
        <v>74</v>
      </c>
      <c r="H42" s="22">
        <f>1.47*37/30</f>
        <v>1.8129999999999999</v>
      </c>
      <c r="I42" s="22">
        <f>0.3*37/30</f>
        <v>0.37</v>
      </c>
      <c r="J42" s="23">
        <f>13.44*37/30</f>
        <v>16.576000000000001</v>
      </c>
    </row>
    <row r="43" spans="1:10" x14ac:dyDescent="0.3">
      <c r="A43" s="13"/>
      <c r="B43" s="18"/>
      <c r="C43" s="13"/>
      <c r="D43" s="13"/>
      <c r="E43" s="53"/>
      <c r="F43" s="54">
        <f>SUM(F35:F42)</f>
        <v>84.723376428571441</v>
      </c>
      <c r="G43" s="30">
        <f>SUM(G35:G42)</f>
        <v>819.68500000000006</v>
      </c>
      <c r="H43" s="30">
        <f t="shared" ref="H43" si="9">SUM(H35:H42)</f>
        <v>26.537999999999997</v>
      </c>
      <c r="I43" s="30">
        <f t="shared" ref="I43" si="10">SUM(I35:I42)</f>
        <v>22.699000000000002</v>
      </c>
      <c r="J43" s="30">
        <f t="shared" ref="J43" si="11">SUM(J35:J42)</f>
        <v>101.24766666666667</v>
      </c>
    </row>
    <row r="45" spans="1:10" x14ac:dyDescent="0.3">
      <c r="A45" s="56" t="s">
        <v>55</v>
      </c>
    </row>
    <row r="47" spans="1:10" x14ac:dyDescent="0.3">
      <c r="A47" s="56" t="s">
        <v>56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RowHeight="14.4" x14ac:dyDescent="0.3"/>
  <cols>
    <col min="1" max="1" width="11.77734375" style="58" bestFit="1" customWidth="1"/>
    <col min="2" max="2" width="11.5546875" style="58" customWidth="1"/>
    <col min="3" max="3" width="7.109375" style="58" bestFit="1" customWidth="1"/>
    <col min="4" max="4" width="24.6640625" style="58" bestFit="1" customWidth="1"/>
    <col min="5" max="5" width="8.109375" style="59" bestFit="1" customWidth="1"/>
    <col min="6" max="6" width="5.44140625" style="58" bestFit="1" customWidth="1"/>
    <col min="7" max="7" width="7.6640625" style="58" customWidth="1"/>
    <col min="8" max="8" width="6.109375" style="58" bestFit="1" customWidth="1"/>
    <col min="9" max="9" width="6.5546875" style="58" customWidth="1"/>
    <col min="10" max="10" width="8.5546875" style="58" customWidth="1"/>
    <col min="11" max="16384" width="8.88671875" style="58"/>
  </cols>
  <sheetData>
    <row r="1" spans="1:10" ht="14.4" customHeight="1" x14ac:dyDescent="0.3">
      <c r="A1" s="58" t="s">
        <v>0</v>
      </c>
      <c r="B1" s="118" t="s">
        <v>63</v>
      </c>
      <c r="C1" s="119"/>
      <c r="D1" s="120"/>
      <c r="E1" s="59" t="s">
        <v>49</v>
      </c>
      <c r="F1" s="60"/>
      <c r="H1" s="58" t="s">
        <v>1</v>
      </c>
      <c r="I1" s="61" t="s">
        <v>54</v>
      </c>
    </row>
    <row r="2" spans="1:10" ht="15" thickBot="1" x14ac:dyDescent="0.35">
      <c r="B2" s="62" t="s">
        <v>57</v>
      </c>
    </row>
    <row r="3" spans="1:10" s="68" customFormat="1" ht="29.4" thickBot="1" x14ac:dyDescent="0.35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ht="28.8" x14ac:dyDescent="0.3">
      <c r="A4" s="69"/>
      <c r="B4" s="70" t="s">
        <v>11</v>
      </c>
      <c r="C4" s="71">
        <v>53</v>
      </c>
      <c r="D4" s="72" t="s">
        <v>35</v>
      </c>
      <c r="E4" s="73">
        <v>200</v>
      </c>
      <c r="F4" s="74">
        <v>15.46</v>
      </c>
      <c r="G4" s="75">
        <v>146</v>
      </c>
      <c r="H4" s="75">
        <v>5.7</v>
      </c>
      <c r="I4" s="75">
        <v>5.28</v>
      </c>
      <c r="J4" s="76">
        <v>18.88</v>
      </c>
    </row>
    <row r="5" spans="1:10" x14ac:dyDescent="0.3">
      <c r="A5" s="77"/>
      <c r="B5" s="78" t="s">
        <v>12</v>
      </c>
      <c r="C5" s="79">
        <v>30</v>
      </c>
      <c r="D5" s="80" t="s">
        <v>36</v>
      </c>
      <c r="E5" s="81">
        <v>200</v>
      </c>
      <c r="F5" s="82">
        <v>4.6399999999999997</v>
      </c>
      <c r="G5" s="83">
        <v>43</v>
      </c>
      <c r="H5" s="83">
        <v>0.06</v>
      </c>
      <c r="I5" s="83">
        <v>0.01</v>
      </c>
      <c r="J5" s="84">
        <v>10.220000000000001</v>
      </c>
    </row>
    <row r="6" spans="1:10" x14ac:dyDescent="0.3">
      <c r="A6" s="77"/>
      <c r="B6" s="78" t="s">
        <v>19</v>
      </c>
      <c r="C6" s="79" t="s">
        <v>23</v>
      </c>
      <c r="D6" s="80" t="s">
        <v>24</v>
      </c>
      <c r="E6" s="81">
        <v>29</v>
      </c>
      <c r="F6" s="82">
        <v>1.52</v>
      </c>
      <c r="G6" s="83">
        <f>40*29/20</f>
        <v>58</v>
      </c>
      <c r="H6" s="83">
        <f>0.98*29/20</f>
        <v>1.4209999999999998</v>
      </c>
      <c r="I6" s="83">
        <f>0.2*29/20</f>
        <v>0.29000000000000004</v>
      </c>
      <c r="J6" s="84">
        <f>8.95*29/20</f>
        <v>12.977499999999997</v>
      </c>
    </row>
    <row r="7" spans="1:10" x14ac:dyDescent="0.3">
      <c r="A7" s="77"/>
      <c r="B7" s="85"/>
      <c r="C7" s="79" t="s">
        <v>23</v>
      </c>
      <c r="D7" s="80" t="s">
        <v>25</v>
      </c>
      <c r="E7" s="81">
        <v>30</v>
      </c>
      <c r="F7" s="82">
        <f>103.5*0.03</f>
        <v>3.105</v>
      </c>
      <c r="G7" s="83">
        <f>41.6*30/20</f>
        <v>62.4</v>
      </c>
      <c r="H7" s="83">
        <f>1.6*30/20</f>
        <v>2.4</v>
      </c>
      <c r="I7" s="83">
        <f>0.03*30/20</f>
        <v>4.4999999999999998E-2</v>
      </c>
      <c r="J7" s="84">
        <f>8.02*30/20</f>
        <v>12.03</v>
      </c>
    </row>
    <row r="8" spans="1:10" x14ac:dyDescent="0.3">
      <c r="A8" s="77"/>
      <c r="B8" s="86" t="s">
        <v>26</v>
      </c>
      <c r="C8" s="87" t="s">
        <v>23</v>
      </c>
      <c r="D8" s="88" t="s">
        <v>37</v>
      </c>
      <c r="E8" s="89">
        <v>139</v>
      </c>
      <c r="F8" s="90">
        <f>168*0.139*1.4</f>
        <v>32.692800000000005</v>
      </c>
      <c r="G8" s="91">
        <f>96*1.39</f>
        <v>133.44</v>
      </c>
      <c r="H8" s="91">
        <f>1.5*1.39</f>
        <v>2.085</v>
      </c>
      <c r="I8" s="91">
        <f>0.5*1.39</f>
        <v>0.69499999999999995</v>
      </c>
      <c r="J8" s="92">
        <f>21*1.39</f>
        <v>29.189999999999998</v>
      </c>
    </row>
    <row r="9" spans="1:10" x14ac:dyDescent="0.3">
      <c r="A9" s="93"/>
      <c r="B9" s="85"/>
      <c r="C9" s="79">
        <v>6</v>
      </c>
      <c r="D9" s="80" t="s">
        <v>27</v>
      </c>
      <c r="E9" s="81">
        <v>12</v>
      </c>
      <c r="F9" s="82">
        <v>10.58</v>
      </c>
      <c r="G9" s="83">
        <f>36</f>
        <v>36</v>
      </c>
      <c r="H9" s="83">
        <f>1.36</f>
        <v>1.36</v>
      </c>
      <c r="I9" s="83">
        <f>2.76</f>
        <v>2.76</v>
      </c>
      <c r="J9" s="83">
        <f>0.31</f>
        <v>0.31</v>
      </c>
    </row>
    <row r="10" spans="1:10" ht="15" thickBot="1" x14ac:dyDescent="0.35">
      <c r="A10" s="77"/>
      <c r="B10" s="94"/>
      <c r="C10" s="95"/>
      <c r="D10" s="96"/>
      <c r="E10" s="97"/>
      <c r="F10" s="98">
        <f>SUM(F4:F9)</f>
        <v>67.997800000000012</v>
      </c>
      <c r="G10" s="99">
        <f>SUM(G4:G9)</f>
        <v>478.84</v>
      </c>
      <c r="H10" s="99">
        <f t="shared" ref="H10:J10" si="0">SUM(H4:H9)</f>
        <v>13.026</v>
      </c>
      <c r="I10" s="99">
        <f t="shared" si="0"/>
        <v>9.08</v>
      </c>
      <c r="J10" s="99">
        <f t="shared" si="0"/>
        <v>83.607500000000002</v>
      </c>
    </row>
    <row r="11" spans="1:10" x14ac:dyDescent="0.3">
      <c r="A11" s="69"/>
      <c r="B11" s="70" t="s">
        <v>16</v>
      </c>
      <c r="C11" s="71">
        <v>23</v>
      </c>
      <c r="D11" s="72" t="s">
        <v>33</v>
      </c>
      <c r="E11" s="100" t="s">
        <v>46</v>
      </c>
      <c r="F11" s="74">
        <f>46.28*80/90</f>
        <v>41.137777777777778</v>
      </c>
      <c r="G11" s="75">
        <f>103*80/90</f>
        <v>91.555555555555557</v>
      </c>
      <c r="H11" s="75">
        <f>12.92*80/90</f>
        <v>11.484444444444444</v>
      </c>
      <c r="I11" s="75">
        <f>2.28*80/90</f>
        <v>2.0266666666666664</v>
      </c>
      <c r="J11" s="76">
        <f>8.31*80/90</f>
        <v>7.3866666666666676</v>
      </c>
    </row>
    <row r="12" spans="1:10" x14ac:dyDescent="0.3">
      <c r="A12" s="77"/>
      <c r="B12" s="78"/>
      <c r="C12" s="79">
        <v>15</v>
      </c>
      <c r="D12" s="80" t="s">
        <v>40</v>
      </c>
      <c r="E12" s="101" t="s">
        <v>59</v>
      </c>
      <c r="F12" s="82">
        <f>3.33*20/25</f>
        <v>2.6639999999999997</v>
      </c>
      <c r="G12" s="83">
        <f>21.25*20/25</f>
        <v>17</v>
      </c>
      <c r="H12" s="83">
        <f>0.45*20/25</f>
        <v>0.36</v>
      </c>
      <c r="I12" s="83">
        <f>1.31*20/25</f>
        <v>1.048</v>
      </c>
      <c r="J12" s="84">
        <f>1.92*20/25</f>
        <v>1.536</v>
      </c>
    </row>
    <row r="13" spans="1:10" x14ac:dyDescent="0.3">
      <c r="A13" s="77"/>
      <c r="B13" s="78" t="s">
        <v>17</v>
      </c>
      <c r="C13" s="79">
        <v>52</v>
      </c>
      <c r="D13" s="80" t="s">
        <v>41</v>
      </c>
      <c r="E13" s="101" t="s">
        <v>43</v>
      </c>
      <c r="F13" s="82">
        <f>7.59+13.31</f>
        <v>20.9</v>
      </c>
      <c r="G13" s="83">
        <f>183.25</f>
        <v>183.25</v>
      </c>
      <c r="H13" s="83">
        <f>3.35</f>
        <v>3.35</v>
      </c>
      <c r="I13" s="83">
        <f>6.98</f>
        <v>6.98</v>
      </c>
      <c r="J13" s="84">
        <f>22.19</f>
        <v>22.19</v>
      </c>
    </row>
    <row r="14" spans="1:10" x14ac:dyDescent="0.3">
      <c r="A14" s="77"/>
      <c r="B14" s="78" t="s">
        <v>29</v>
      </c>
      <c r="C14" s="79">
        <v>35</v>
      </c>
      <c r="D14" s="80" t="s">
        <v>31</v>
      </c>
      <c r="E14" s="101">
        <v>200</v>
      </c>
      <c r="F14" s="82">
        <v>9.82</v>
      </c>
      <c r="G14" s="83">
        <f>97</f>
        <v>97</v>
      </c>
      <c r="H14" s="83">
        <f>0.68</f>
        <v>0.68</v>
      </c>
      <c r="I14" s="83">
        <f>0.28</f>
        <v>0.28000000000000003</v>
      </c>
      <c r="J14" s="84">
        <f>19.64</f>
        <v>19.64</v>
      </c>
    </row>
    <row r="15" spans="1:10" x14ac:dyDescent="0.3">
      <c r="A15" s="77"/>
      <c r="B15" s="78" t="s">
        <v>20</v>
      </c>
      <c r="C15" s="79" t="s">
        <v>23</v>
      </c>
      <c r="D15" s="80" t="s">
        <v>30</v>
      </c>
      <c r="E15" s="101" t="s">
        <v>58</v>
      </c>
      <c r="F15" s="82">
        <f>70.2*0.028</f>
        <v>1.9656</v>
      </c>
      <c r="G15" s="83">
        <f>62.4*28/30</f>
        <v>58.24</v>
      </c>
      <c r="H15" s="83">
        <f>2.4*28/30</f>
        <v>2.2400000000000002</v>
      </c>
      <c r="I15" s="83">
        <f>0.45*28/30</f>
        <v>0.42</v>
      </c>
      <c r="J15" s="84">
        <f>11.37*28/30</f>
        <v>10.611999999999998</v>
      </c>
    </row>
    <row r="16" spans="1:10" x14ac:dyDescent="0.3">
      <c r="A16" s="77"/>
      <c r="B16" s="102" t="s">
        <v>18</v>
      </c>
      <c r="C16" s="87" t="s">
        <v>23</v>
      </c>
      <c r="D16" s="88" t="s">
        <v>24</v>
      </c>
      <c r="E16" s="103" t="s">
        <v>58</v>
      </c>
      <c r="F16" s="90">
        <f>54.17*0.028</f>
        <v>1.5167600000000001</v>
      </c>
      <c r="G16" s="91">
        <f>60*28/30</f>
        <v>56</v>
      </c>
      <c r="H16" s="91">
        <f>1.47*28/30</f>
        <v>1.3719999999999999</v>
      </c>
      <c r="I16" s="91">
        <f>0.3*28/30</f>
        <v>0.28000000000000003</v>
      </c>
      <c r="J16" s="92">
        <f>13.44*28/30</f>
        <v>12.544</v>
      </c>
    </row>
    <row r="17" spans="1:10" ht="15" thickBot="1" x14ac:dyDescent="0.35">
      <c r="A17" s="104"/>
      <c r="B17" s="105"/>
      <c r="C17" s="106"/>
      <c r="D17" s="106"/>
      <c r="E17" s="107"/>
      <c r="F17" s="108">
        <f>SUM(F11:F16)</f>
        <v>78.004137777777771</v>
      </c>
      <c r="G17" s="109">
        <f>SUM(G11:G16)</f>
        <v>503.04555555555555</v>
      </c>
      <c r="H17" s="109">
        <f>SUM(H11:H16)</f>
        <v>19.486444444444444</v>
      </c>
      <c r="I17" s="109">
        <f>SUM(I11:I16)</f>
        <v>11.034666666666665</v>
      </c>
      <c r="J17" s="110">
        <f>SUM(J11:J16)</f>
        <v>73.908666666666662</v>
      </c>
    </row>
    <row r="18" spans="1:10" ht="28.8" x14ac:dyDescent="0.3">
      <c r="A18" s="69"/>
      <c r="B18" s="111" t="s">
        <v>15</v>
      </c>
      <c r="C18" s="112">
        <v>33</v>
      </c>
      <c r="D18" s="113" t="s">
        <v>39</v>
      </c>
      <c r="E18" s="114" t="s">
        <v>60</v>
      </c>
      <c r="F18" s="115">
        <f>11.61*245/250+2.16+6.49*0</f>
        <v>13.537799999999999</v>
      </c>
      <c r="G18" s="116">
        <f>180.75</f>
        <v>180.75</v>
      </c>
      <c r="H18" s="116">
        <f>1.72</f>
        <v>1.72</v>
      </c>
      <c r="I18" s="116">
        <f>6.18</f>
        <v>6.18</v>
      </c>
      <c r="J18" s="117">
        <f>11.66</f>
        <v>11.66</v>
      </c>
    </row>
    <row r="19" spans="1:10" x14ac:dyDescent="0.3">
      <c r="A19" s="77"/>
      <c r="B19" s="78" t="s">
        <v>16</v>
      </c>
      <c r="C19" s="79">
        <v>23</v>
      </c>
      <c r="D19" s="80" t="s">
        <v>33</v>
      </c>
      <c r="E19" s="101" t="s">
        <v>46</v>
      </c>
      <c r="F19" s="82">
        <f>46.28*80/90</f>
        <v>41.137777777777778</v>
      </c>
      <c r="G19" s="83">
        <f>103*80/90</f>
        <v>91.555555555555557</v>
      </c>
      <c r="H19" s="83">
        <f>12.92*80/90</f>
        <v>11.484444444444444</v>
      </c>
      <c r="I19" s="83">
        <f>2.28*80/90</f>
        <v>2.0266666666666664</v>
      </c>
      <c r="J19" s="84">
        <f>8.31*80/90</f>
        <v>7.3866666666666676</v>
      </c>
    </row>
    <row r="20" spans="1:10" x14ac:dyDescent="0.3">
      <c r="A20" s="77"/>
      <c r="B20" s="78"/>
      <c r="C20" s="79">
        <v>15</v>
      </c>
      <c r="D20" s="80" t="s">
        <v>40</v>
      </c>
      <c r="E20" s="101" t="s">
        <v>59</v>
      </c>
      <c r="F20" s="82">
        <f>3.33*20/25</f>
        <v>2.6639999999999997</v>
      </c>
      <c r="G20" s="83">
        <f>21.25*20/25</f>
        <v>17</v>
      </c>
      <c r="H20" s="83">
        <f>0.45*20/25</f>
        <v>0.36</v>
      </c>
      <c r="I20" s="83">
        <f>1.31*20/25</f>
        <v>1.048</v>
      </c>
      <c r="J20" s="84">
        <f>1.92*20/25</f>
        <v>1.536</v>
      </c>
    </row>
    <row r="21" spans="1:10" x14ac:dyDescent="0.3">
      <c r="A21" s="77"/>
      <c r="B21" s="78" t="s">
        <v>17</v>
      </c>
      <c r="C21" s="79">
        <v>52</v>
      </c>
      <c r="D21" s="80" t="s">
        <v>41</v>
      </c>
      <c r="E21" s="101" t="s">
        <v>62</v>
      </c>
      <c r="F21" s="82">
        <f>7.59*75/80+13.31*65/70</f>
        <v>19.474910714285713</v>
      </c>
      <c r="G21" s="83">
        <f>183.25</f>
        <v>183.25</v>
      </c>
      <c r="H21" s="83">
        <f>3.35</f>
        <v>3.35</v>
      </c>
      <c r="I21" s="83">
        <f>6.98</f>
        <v>6.98</v>
      </c>
      <c r="J21" s="84">
        <f>22.19</f>
        <v>22.19</v>
      </c>
    </row>
    <row r="22" spans="1:10" x14ac:dyDescent="0.3">
      <c r="A22" s="77"/>
      <c r="B22" s="78" t="s">
        <v>29</v>
      </c>
      <c r="C22" s="79">
        <v>35</v>
      </c>
      <c r="D22" s="80" t="s">
        <v>31</v>
      </c>
      <c r="E22" s="101">
        <v>200</v>
      </c>
      <c r="F22" s="82">
        <v>9.82</v>
      </c>
      <c r="G22" s="83">
        <f>97</f>
        <v>97</v>
      </c>
      <c r="H22" s="83">
        <f>0.68</f>
        <v>0.68</v>
      </c>
      <c r="I22" s="83">
        <f>0.28</f>
        <v>0.28000000000000003</v>
      </c>
      <c r="J22" s="84">
        <f>19.64</f>
        <v>19.64</v>
      </c>
    </row>
    <row r="23" spans="1:10" x14ac:dyDescent="0.3">
      <c r="A23" s="77"/>
      <c r="B23" s="78" t="s">
        <v>20</v>
      </c>
      <c r="C23" s="79" t="s">
        <v>23</v>
      </c>
      <c r="D23" s="80" t="s">
        <v>30</v>
      </c>
      <c r="E23" s="101" t="s">
        <v>61</v>
      </c>
      <c r="F23" s="82">
        <v>1.9</v>
      </c>
      <c r="G23" s="83">
        <f>62.4*28/30</f>
        <v>58.24</v>
      </c>
      <c r="H23" s="83">
        <f>2.4*28/30</f>
        <v>2.2400000000000002</v>
      </c>
      <c r="I23" s="83">
        <f>0.45*28/30</f>
        <v>0.42</v>
      </c>
      <c r="J23" s="84">
        <f>11.37*28/30</f>
        <v>10.611999999999998</v>
      </c>
    </row>
    <row r="24" spans="1:10" x14ac:dyDescent="0.3">
      <c r="A24" s="77"/>
      <c r="B24" s="102" t="s">
        <v>18</v>
      </c>
      <c r="C24" s="87" t="s">
        <v>23</v>
      </c>
      <c r="D24" s="88" t="s">
        <v>24</v>
      </c>
      <c r="E24" s="103" t="s">
        <v>61</v>
      </c>
      <c r="F24" s="90">
        <f>54.17*0.027</f>
        <v>1.4625900000000001</v>
      </c>
      <c r="G24" s="91">
        <f>60*28/30</f>
        <v>56</v>
      </c>
      <c r="H24" s="91">
        <f>1.47*28/30</f>
        <v>1.3719999999999999</v>
      </c>
      <c r="I24" s="91">
        <f>0.3*28/30</f>
        <v>0.28000000000000003</v>
      </c>
      <c r="J24" s="92">
        <f>13.44*28/30</f>
        <v>12.544</v>
      </c>
    </row>
    <row r="25" spans="1:10" ht="15" thickBot="1" x14ac:dyDescent="0.35">
      <c r="A25" s="104"/>
      <c r="B25" s="105"/>
      <c r="C25" s="106"/>
      <c r="D25" s="106"/>
      <c r="E25" s="107"/>
      <c r="F25" s="108">
        <f>SUM(F18:F24)</f>
        <v>89.997078492063508</v>
      </c>
      <c r="G25" s="109">
        <f>SUM(G19:G24)</f>
        <v>503.04555555555555</v>
      </c>
      <c r="H25" s="109">
        <f>SUM(H19:H24)</f>
        <v>19.486444444444444</v>
      </c>
      <c r="I25" s="109">
        <f>SUM(I19:I24)</f>
        <v>11.034666666666665</v>
      </c>
      <c r="J25" s="110">
        <f>SUM(J19:J24)</f>
        <v>73.908666666666662</v>
      </c>
    </row>
    <row r="26" spans="1:10" s="1" customFormat="1" x14ac:dyDescent="0.3">
      <c r="E26" s="33"/>
    </row>
    <row r="27" spans="1:10" s="1" customFormat="1" x14ac:dyDescent="0.3">
      <c r="A27" s="56" t="s">
        <v>55</v>
      </c>
      <c r="E27" s="33"/>
    </row>
    <row r="28" spans="1:10" s="1" customFormat="1" x14ac:dyDescent="0.3">
      <c r="E28" s="33"/>
    </row>
    <row r="29" spans="1:10" s="1" customFormat="1" x14ac:dyDescent="0.3">
      <c r="A29" s="56" t="s">
        <v>56</v>
      </c>
      <c r="E29" s="33"/>
    </row>
    <row r="30" spans="1:10" s="1" customFormat="1" x14ac:dyDescent="0.3">
      <c r="E30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 G13:G14 G8:J10 H13:J14 G18:J18 G11:J11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2021-08-31T11:31:57Z</cp:lastPrinted>
  <dcterms:created xsi:type="dcterms:W3CDTF">2015-06-05T18:19:34Z</dcterms:created>
  <dcterms:modified xsi:type="dcterms:W3CDTF">2021-08-31T11:41:16Z</dcterms:modified>
</cp:coreProperties>
</file>